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1720" windowHeight="11760"/>
  </bookViews>
  <sheets>
    <sheet name="2кв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47" i="1"/>
  <c r="D145"/>
  <c r="D143"/>
  <c r="D141"/>
  <c r="E147"/>
  <c r="E145"/>
  <c r="E143"/>
  <c r="E141"/>
  <c r="D133"/>
  <c r="E133"/>
  <c r="E131"/>
  <c r="D131" s="1"/>
  <c r="D120"/>
  <c r="F120"/>
  <c r="D115"/>
  <c r="F115"/>
  <c r="D113"/>
  <c r="F113"/>
  <c r="D104"/>
  <c r="E104"/>
  <c r="D96"/>
  <c r="E96"/>
  <c r="E90" l="1"/>
  <c r="F90"/>
  <c r="D89"/>
  <c r="E89"/>
  <c r="F88"/>
  <c r="D88" s="1"/>
  <c r="F87"/>
  <c r="D87" s="1"/>
  <c r="D86"/>
  <c r="E79"/>
  <c r="D85"/>
  <c r="E85"/>
  <c r="D83"/>
  <c r="E83"/>
  <c r="D81"/>
  <c r="D80"/>
  <c r="E81"/>
  <c r="E80"/>
  <c r="D78"/>
  <c r="E78"/>
  <c r="D76"/>
  <c r="E76"/>
  <c r="D74"/>
  <c r="E74"/>
  <c r="D73"/>
  <c r="E73"/>
  <c r="D72"/>
  <c r="E72"/>
  <c r="D71"/>
  <c r="E71"/>
  <c r="D70"/>
  <c r="E70"/>
  <c r="D69"/>
  <c r="E69"/>
  <c r="D68"/>
  <c r="E68"/>
  <c r="D67"/>
  <c r="E67"/>
  <c r="D66"/>
  <c r="E66"/>
  <c r="D65"/>
  <c r="E65"/>
  <c r="D5"/>
  <c r="E5"/>
  <c r="F5"/>
  <c r="D49"/>
  <c r="E49"/>
  <c r="D48"/>
  <c r="E48"/>
  <c r="D47"/>
  <c r="E47"/>
  <c r="D45"/>
  <c r="E45"/>
  <c r="D43"/>
  <c r="E43"/>
  <c r="D41"/>
  <c r="D40"/>
  <c r="E37"/>
  <c r="D37" s="1"/>
  <c r="E35"/>
  <c r="D35" s="1"/>
  <c r="E34"/>
  <c r="D34" s="1"/>
  <c r="E31"/>
  <c r="F31"/>
  <c r="D31" s="1"/>
  <c r="E29"/>
  <c r="F29"/>
  <c r="E28"/>
  <c r="F28"/>
  <c r="D28" s="1"/>
  <c r="E27"/>
  <c r="F27"/>
  <c r="F26"/>
  <c r="D26" s="1"/>
  <c r="D25"/>
  <c r="F25"/>
  <c r="D12"/>
  <c r="E12"/>
  <c r="D11"/>
  <c r="E11"/>
  <c r="D8"/>
  <c r="E8"/>
  <c r="E7"/>
  <c r="D7" s="1"/>
  <c r="E64"/>
  <c r="F86"/>
  <c r="F79"/>
  <c r="D79"/>
  <c r="F64"/>
  <c r="D64" s="1"/>
  <c r="D27" l="1"/>
  <c r="D29"/>
  <c r="D90"/>
</calcChain>
</file>

<file path=xl/sharedStrings.xml><?xml version="1.0" encoding="utf-8"?>
<sst xmlns="http://schemas.openxmlformats.org/spreadsheetml/2006/main" count="301" uniqueCount="160">
  <si>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</si>
  <si>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</si>
  <si>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</si>
  <si>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</si>
  <si>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</si>
  <si>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</si>
  <si>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I.</t>
  </si>
  <si>
    <t>ОБЩЕСТРОИТЕЛЬНЫЕ РАБОТЫ</t>
  </si>
  <si>
    <t>Ремонт кровли (А.П.)</t>
  </si>
  <si>
    <t>к-во домов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</si>
  <si>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</si>
  <si>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</si>
  <si>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</si>
  <si>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</si>
  <si>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</si>
  <si>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</si>
  <si>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</si>
  <si>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</si>
  <si>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</si>
  <si>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</si>
  <si>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</si>
  <si>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</si>
  <si>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</si>
  <si>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</si>
  <si>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</si>
  <si>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</si>
  <si>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</si>
  <si>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</si>
  <si>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</si>
  <si>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</si>
  <si>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</si>
  <si>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</si>
  <si>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</si>
  <si>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</si>
  <si>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</si>
  <si>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</si>
  <si>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</si>
  <si>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</si>
  <si>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</si>
  <si>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</si>
  <si>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</si>
  <si>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</si>
  <si>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</si>
  <si>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</si>
  <si>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</si>
  <si>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</si>
  <si>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</si>
  <si>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</si>
  <si>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</si>
  <si>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</si>
  <si>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</si>
  <si>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</si>
  <si>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</si>
  <si>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</si>
  <si>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</si>
  <si>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</si>
  <si>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</si>
  <si>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</si>
  <si>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</si>
  <si>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</si>
  <si>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</si>
  <si>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</si>
  <si>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</si>
  <si>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</si>
  <si>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</si>
  <si>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</si>
  <si>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</si>
  <si>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</si>
  <si>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</si>
  <si>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</si>
  <si>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</si>
  <si>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</si>
  <si>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</si>
  <si>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</si>
  <si>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</si>
  <si>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</si>
  <si>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</si>
  <si>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</si>
  <si>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</si>
  <si>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</si>
  <si>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</si>
  <si>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</si>
  <si>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</si>
  <si>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</si>
  <si>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</si>
  <si>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</si>
  <si>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</si>
  <si>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</si>
  <si>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</si>
  <si>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</si>
  <si>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</si>
  <si>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</si>
  <si>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</si>
  <si>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</si>
  <si>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</si>
  <si>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</si>
  <si>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</si>
  <si>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</si>
  <si>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</si>
  <si>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</si>
  <si>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</si>
  <si>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</si>
  <si>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</si>
  <si>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</si>
  <si>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</si>
  <si>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</si>
  <si>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</si>
  <si>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</si>
  <si>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</si>
  <si>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</si>
  <si>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</si>
  <si>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</si>
  <si>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</si>
  <si>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</si>
  <si>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</si>
  <si>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</si>
  <si>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</si>
  <si>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</si>
  <si>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</si>
  <si>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</si>
  <si>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</si>
  <si>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</si>
  <si>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</si>
  <si>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</si>
  <si>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</si>
  <si>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</si>
  <si>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</si>
  <si>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</si>
  <si>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</si>
  <si>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</si>
  <si>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</si>
  <si>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</si>
  <si>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</si>
  <si>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</si>
  <si>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</si>
  <si>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</si>
  <si>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</si>
  <si>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</si>
  <si>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</si>
  <si>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</si>
  <si>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</si>
  <si>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</si>
  <si>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</si>
  <si>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</si>
  <si>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</si>
  <si>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</si>
  <si>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</si>
  <si>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</si>
  <si>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</si>
  <si>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</si>
  <si>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</si>
  <si>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</si>
  <si>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</si>
  <si>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</si>
  <si>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Антисептирование деревянной стропильной системы</t>
  </si>
  <si>
    <t>Антиперирование деревянной стропильной системы</t>
  </si>
  <si>
    <t>кв.м</t>
  </si>
  <si>
    <t>руб.</t>
  </si>
  <si>
    <t>Выполнение плана текущего ремонта  по ООО "ЖКС №1 Василеостровского района" за II квартал  2015 года</t>
  </si>
  <si>
    <t>руб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</si>
</sst>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_ ;[Red]\-#,##0.00\ 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4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/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165" fontId="5" fillId="0" borderId="0" xfId="1" applyNumberFormat="1" applyFont="1" applyFill="1" applyBorder="1"/>
    <xf numFmtId="0" fontId="4" fillId="0" borderId="1" xfId="1" applyFont="1" applyFill="1" applyBorder="1"/>
    <xf numFmtId="0" fontId="3" fillId="0" borderId="1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3" xfId="1" applyFont="1" applyFill="1" applyBorder="1"/>
    <xf numFmtId="0" fontId="1" fillId="0" borderId="0" xfId="0" applyFont="1" applyFill="1"/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/>
    <xf numFmtId="0" fontId="6" fillId="0" borderId="0" xfId="0" applyFont="1" applyFill="1"/>
    <xf numFmtId="0" fontId="0" fillId="0" borderId="0" xfId="0" applyFont="1" applyFill="1"/>
    <xf numFmtId="2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right" vertical="center"/>
    </xf>
    <xf numFmtId="164" fontId="5" fillId="0" borderId="0" xfId="1" applyNumberFormat="1" applyFont="1" applyFill="1" applyBorder="1"/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&#1042;&#1086;&#1088;&#1086;&#1073;&#1100;&#1077;&#1074;&#1072;\&#1044;&#1086;&#1082;&#1091;&#1084;&#1077;&#1085;&#1090;&#1099;%20&#1053;&#1072;&#1090;&#1091;&#1089;&#1080;\&#1058;&#1077;&#1082;&#1091;&#1097;&#1080;&#1081;%20&#1088;&#1077;&#1084;&#1086;&#1085;&#1090;%202015\&#1042;&#1099;&#1087;&#1086;&#1083;&#1085;&#1077;&#1085;&#1080;&#1077;%202015%20&#1054;&#1058;&#1063;&#1045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5"/>
      <sheetName val="февраль 2015"/>
      <sheetName val="март 2015"/>
      <sheetName val="1 кв."/>
      <sheetName val="апрель 2015"/>
      <sheetName val="май 2015"/>
      <sheetName val="июнь 2015"/>
      <sheetName val="2 кв."/>
      <sheetName val="1 полугод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G149"/>
  <sheetViews>
    <sheetView tabSelected="1" topLeftCell="A46" zoomScale="110" zoomScaleNormal="110" workbookViewId="0">
      <selection activeCell="B90" sqref="B90"/>
    </sheetView>
  </sheetViews>
  <sheetFormatPr defaultColWidth="8.85546875" defaultRowHeight="15"/>
  <cols>
    <col min="1" max="1" width="7" style="1" customWidth="1"/>
    <col min="2" max="2" width="84.42578125" style="1" customWidth="1"/>
    <col min="3" max="3" width="12.42578125" style="1" customWidth="1"/>
    <col min="4" max="4" width="13.7109375" style="2" customWidth="1"/>
    <col min="5" max="5" width="13.7109375" style="1" customWidth="1"/>
    <col min="6" max="6" width="13.85546875" style="1" customWidth="1"/>
    <col min="7" max="16384" width="8.85546875" style="1"/>
  </cols>
  <sheetData>
    <row r="1" spans="1:9">
      <c r="B1" s="32"/>
      <c r="C1" s="33"/>
      <c r="D1" s="28"/>
      <c r="E1" s="33"/>
      <c r="F1" s="33"/>
    </row>
    <row r="2" spans="1:9">
      <c r="A2" s="65" t="s">
        <v>158</v>
      </c>
      <c r="B2" s="65"/>
      <c r="C2" s="65"/>
      <c r="D2" s="65"/>
      <c r="E2" s="65"/>
      <c r="F2" s="65"/>
    </row>
    <row r="3" spans="1:9">
      <c r="C3" s="4"/>
      <c r="D3" s="3"/>
      <c r="E3" s="5"/>
      <c r="F3" s="5"/>
    </row>
    <row r="4" spans="1:9" ht="40.5" customHeight="1">
      <c r="A4" s="40" t="s">
        <v>0</v>
      </c>
      <c r="B4" s="39" t="s">
        <v>1</v>
      </c>
      <c r="C4" s="41" t="s">
        <v>2</v>
      </c>
      <c r="D4" s="6" t="s">
        <v>3</v>
      </c>
      <c r="E4" s="41" t="s">
        <v>4</v>
      </c>
      <c r="F4" s="41" t="s">
        <v>5</v>
      </c>
    </row>
    <row r="5" spans="1:9" s="2" customFormat="1" ht="14.25">
      <c r="A5" s="29" t="s">
        <v>6</v>
      </c>
      <c r="B5" s="8" t="s">
        <v>7</v>
      </c>
      <c r="C5" s="29" t="s">
        <v>157</v>
      </c>
      <c r="D5" s="45">
        <f>D8+D26+D28+D31+D35+D37+D43+D45+D47+D49</f>
        <v>8960805</v>
      </c>
      <c r="E5" s="45">
        <f>E8+E28+E31+E35+E37+E43+E45+E47+E49</f>
        <v>3716914</v>
      </c>
      <c r="F5" s="45">
        <f>F8+F10+F12+F13+F15+F17+F19+F21+F23+F24+F26+F28+F31+F33+F35+F37+F39+F41+F43+F45+F47+F49</f>
        <v>5243891</v>
      </c>
    </row>
    <row r="6" spans="1:9">
      <c r="A6" s="63">
        <v>1</v>
      </c>
      <c r="B6" s="13" t="s">
        <v>8</v>
      </c>
      <c r="C6" s="41" t="s">
        <v>9</v>
      </c>
      <c r="D6" s="15">
        <v>2</v>
      </c>
      <c r="E6" s="35">
        <v>2</v>
      </c>
      <c r="F6" s="35">
        <v>0</v>
      </c>
      <c r="G6" s="12"/>
    </row>
    <row r="7" spans="1:9">
      <c r="A7" s="63"/>
      <c r="B7" s="13"/>
      <c r="C7" s="41" t="s">
        <v>156</v>
      </c>
      <c r="D7" s="10">
        <f>E7+F7</f>
        <v>815.5</v>
      </c>
      <c r="E7" s="34">
        <f>0.8155*1000</f>
        <v>815.5</v>
      </c>
      <c r="F7" s="34">
        <v>0</v>
      </c>
    </row>
    <row r="8" spans="1:9">
      <c r="A8" s="63"/>
      <c r="B8" s="13" t="s">
        <v>10</v>
      </c>
      <c r="C8" s="41" t="s">
        <v>157</v>
      </c>
      <c r="D8" s="45">
        <f>E8+F8</f>
        <v>887313</v>
      </c>
      <c r="E8" s="43">
        <f>887.313*1000</f>
        <v>887313</v>
      </c>
      <c r="F8" s="34">
        <v>0</v>
      </c>
      <c r="I8" s="2"/>
    </row>
    <row r="9" spans="1:9">
      <c r="A9" s="63" t="s">
        <v>11</v>
      </c>
      <c r="B9" s="64" t="s">
        <v>12</v>
      </c>
      <c r="C9" s="41" t="s">
        <v>156</v>
      </c>
      <c r="D9" s="10">
        <v>0</v>
      </c>
      <c r="E9" s="34">
        <v>0</v>
      </c>
      <c r="F9" s="34">
        <v>0</v>
      </c>
    </row>
    <row r="10" spans="1:9">
      <c r="A10" s="63"/>
      <c r="B10" s="64"/>
      <c r="C10" s="41" t="s">
        <v>157</v>
      </c>
      <c r="D10" s="11">
        <v>0</v>
      </c>
      <c r="E10" s="34">
        <v>0</v>
      </c>
      <c r="F10" s="34">
        <v>0</v>
      </c>
    </row>
    <row r="11" spans="1:9">
      <c r="A11" s="63" t="s">
        <v>13</v>
      </c>
      <c r="B11" s="64" t="s">
        <v>14</v>
      </c>
      <c r="C11" s="41" t="s">
        <v>156</v>
      </c>
      <c r="D11" s="10">
        <f>E11+F11</f>
        <v>815.5</v>
      </c>
      <c r="E11" s="34">
        <f>0.8155*1000</f>
        <v>815.5</v>
      </c>
      <c r="F11" s="34">
        <v>0</v>
      </c>
    </row>
    <row r="12" spans="1:9">
      <c r="A12" s="63"/>
      <c r="B12" s="64"/>
      <c r="C12" s="41" t="s">
        <v>157</v>
      </c>
      <c r="D12" s="45">
        <f>E12+F12</f>
        <v>887313</v>
      </c>
      <c r="E12" s="43">
        <f>887.313*1000</f>
        <v>887313</v>
      </c>
      <c r="F12" s="34">
        <v>0</v>
      </c>
    </row>
    <row r="13" spans="1:9">
      <c r="A13" s="14" t="s">
        <v>15</v>
      </c>
      <c r="B13" s="13" t="s">
        <v>16</v>
      </c>
      <c r="C13" s="41" t="s">
        <v>157</v>
      </c>
      <c r="D13" s="11">
        <v>0</v>
      </c>
      <c r="E13" s="34">
        <v>0</v>
      </c>
      <c r="F13" s="34">
        <v>0</v>
      </c>
    </row>
    <row r="14" spans="1:9">
      <c r="A14" s="63" t="s">
        <v>17</v>
      </c>
      <c r="B14" s="69" t="s">
        <v>18</v>
      </c>
      <c r="C14" s="41" t="s">
        <v>9</v>
      </c>
      <c r="D14" s="15">
        <v>0</v>
      </c>
      <c r="E14" s="35">
        <v>0</v>
      </c>
      <c r="F14" s="35">
        <v>0</v>
      </c>
    </row>
    <row r="15" spans="1:9">
      <c r="A15" s="63"/>
      <c r="B15" s="69"/>
      <c r="C15" s="41" t="s">
        <v>157</v>
      </c>
      <c r="D15" s="11">
        <v>0</v>
      </c>
      <c r="E15" s="34">
        <v>0</v>
      </c>
      <c r="F15" s="34">
        <v>0</v>
      </c>
    </row>
    <row r="16" spans="1:9">
      <c r="A16" s="63" t="s">
        <v>19</v>
      </c>
      <c r="B16" s="64" t="s">
        <v>20</v>
      </c>
      <c r="C16" s="41" t="s">
        <v>21</v>
      </c>
      <c r="D16" s="15">
        <v>0</v>
      </c>
      <c r="E16" s="35">
        <v>0</v>
      </c>
      <c r="F16" s="35">
        <v>0</v>
      </c>
    </row>
    <row r="17" spans="1:6">
      <c r="A17" s="63"/>
      <c r="B17" s="64"/>
      <c r="C17" s="41" t="s">
        <v>157</v>
      </c>
      <c r="D17" s="11">
        <v>0</v>
      </c>
      <c r="E17" s="34">
        <v>0</v>
      </c>
      <c r="F17" s="34">
        <v>0</v>
      </c>
    </row>
    <row r="18" spans="1:6">
      <c r="A18" s="63" t="s">
        <v>22</v>
      </c>
      <c r="B18" s="69" t="s">
        <v>23</v>
      </c>
      <c r="C18" s="41" t="s">
        <v>24</v>
      </c>
      <c r="D18" s="10">
        <v>0</v>
      </c>
      <c r="E18" s="34">
        <v>0</v>
      </c>
      <c r="F18" s="34">
        <v>0</v>
      </c>
    </row>
    <row r="19" spans="1:6">
      <c r="A19" s="63"/>
      <c r="B19" s="69"/>
      <c r="C19" s="41" t="s">
        <v>157</v>
      </c>
      <c r="D19" s="11">
        <v>0</v>
      </c>
      <c r="E19" s="34">
        <v>0</v>
      </c>
      <c r="F19" s="34">
        <v>0</v>
      </c>
    </row>
    <row r="20" spans="1:6">
      <c r="A20" s="63" t="s">
        <v>25</v>
      </c>
      <c r="B20" s="69" t="s">
        <v>26</v>
      </c>
      <c r="C20" s="41" t="s">
        <v>24</v>
      </c>
      <c r="D20" s="10">
        <v>0</v>
      </c>
      <c r="E20" s="34">
        <v>0</v>
      </c>
      <c r="F20" s="34">
        <v>0</v>
      </c>
    </row>
    <row r="21" spans="1:6">
      <c r="A21" s="63"/>
      <c r="B21" s="69"/>
      <c r="C21" s="41" t="s">
        <v>157</v>
      </c>
      <c r="D21" s="11">
        <v>0</v>
      </c>
      <c r="E21" s="34">
        <v>0</v>
      </c>
      <c r="F21" s="34">
        <v>0</v>
      </c>
    </row>
    <row r="22" spans="1:6">
      <c r="A22" s="63" t="s">
        <v>27</v>
      </c>
      <c r="B22" s="64" t="s">
        <v>28</v>
      </c>
      <c r="C22" s="41" t="s">
        <v>29</v>
      </c>
      <c r="D22" s="15">
        <v>0</v>
      </c>
      <c r="E22" s="35">
        <v>0</v>
      </c>
      <c r="F22" s="35">
        <v>0</v>
      </c>
    </row>
    <row r="23" spans="1:6" ht="15" customHeight="1">
      <c r="A23" s="63"/>
      <c r="B23" s="64"/>
      <c r="C23" s="41" t="s">
        <v>157</v>
      </c>
      <c r="D23" s="11">
        <v>0</v>
      </c>
      <c r="E23" s="34">
        <v>0</v>
      </c>
      <c r="F23" s="34">
        <v>0</v>
      </c>
    </row>
    <row r="24" spans="1:6" ht="15" customHeight="1">
      <c r="A24" s="14" t="s">
        <v>30</v>
      </c>
      <c r="B24" s="13" t="s">
        <v>31</v>
      </c>
      <c r="C24" s="41" t="s">
        <v>157</v>
      </c>
      <c r="D24" s="11">
        <v>0</v>
      </c>
      <c r="E24" s="34">
        <v>0</v>
      </c>
      <c r="F24" s="34">
        <v>0</v>
      </c>
    </row>
    <row r="25" spans="1:6">
      <c r="A25" s="63" t="s">
        <v>32</v>
      </c>
      <c r="B25" s="64" t="s">
        <v>33</v>
      </c>
      <c r="C25" s="41" t="s">
        <v>24</v>
      </c>
      <c r="D25" s="10">
        <f>E25+F25</f>
        <v>469</v>
      </c>
      <c r="E25" s="34">
        <v>0</v>
      </c>
      <c r="F25" s="34">
        <f>0.469*1000</f>
        <v>469</v>
      </c>
    </row>
    <row r="26" spans="1:6">
      <c r="A26" s="63"/>
      <c r="B26" s="64"/>
      <c r="C26" s="41" t="s">
        <v>157</v>
      </c>
      <c r="D26" s="45">
        <f>E26+F26</f>
        <v>148702</v>
      </c>
      <c r="E26" s="43">
        <v>0</v>
      </c>
      <c r="F26" s="43">
        <f>148.702*1000</f>
        <v>148702</v>
      </c>
    </row>
    <row r="27" spans="1:6" ht="15.75" customHeight="1">
      <c r="A27" s="63" t="s">
        <v>34</v>
      </c>
      <c r="B27" s="64" t="s">
        <v>35</v>
      </c>
      <c r="C27" s="41" t="s">
        <v>156</v>
      </c>
      <c r="D27" s="10">
        <f>E27+F27</f>
        <v>3594</v>
      </c>
      <c r="E27" s="34">
        <f>3.222*1000</f>
        <v>3222</v>
      </c>
      <c r="F27" s="34">
        <f>0.372*1000</f>
        <v>372</v>
      </c>
    </row>
    <row r="28" spans="1:6" ht="14.25" customHeight="1">
      <c r="A28" s="63"/>
      <c r="B28" s="64"/>
      <c r="C28" s="41" t="s">
        <v>157</v>
      </c>
      <c r="D28" s="45">
        <f>E28+F28</f>
        <v>828001</v>
      </c>
      <c r="E28" s="43">
        <f>594.853*1000</f>
        <v>594853</v>
      </c>
      <c r="F28" s="43">
        <f>233.148*1000</f>
        <v>233148</v>
      </c>
    </row>
    <row r="29" spans="1:6">
      <c r="A29" s="63" t="s">
        <v>36</v>
      </c>
      <c r="B29" s="69" t="s">
        <v>37</v>
      </c>
      <c r="C29" s="41" t="s">
        <v>156</v>
      </c>
      <c r="D29" s="45">
        <f>E29+F29</f>
        <v>18087</v>
      </c>
      <c r="E29" s="43">
        <f>2.803*1000</f>
        <v>2803</v>
      </c>
      <c r="F29" s="43">
        <f>15.284*1000</f>
        <v>15284</v>
      </c>
    </row>
    <row r="30" spans="1:6">
      <c r="A30" s="63"/>
      <c r="B30" s="69"/>
      <c r="C30" s="41" t="s">
        <v>38</v>
      </c>
      <c r="D30" s="15">
        <v>41</v>
      </c>
      <c r="E30" s="35">
        <v>10</v>
      </c>
      <c r="F30" s="35">
        <v>31</v>
      </c>
    </row>
    <row r="31" spans="1:6">
      <c r="A31" s="63"/>
      <c r="B31" s="69"/>
      <c r="C31" s="41" t="s">
        <v>157</v>
      </c>
      <c r="D31" s="45">
        <f>E31+F31</f>
        <v>5772941</v>
      </c>
      <c r="E31" s="43">
        <f>910.9*1000</f>
        <v>910900</v>
      </c>
      <c r="F31" s="43">
        <f>4862.041*1000</f>
        <v>4862041</v>
      </c>
    </row>
    <row r="32" spans="1:6">
      <c r="A32" s="63" t="s">
        <v>39</v>
      </c>
      <c r="B32" s="69" t="s">
        <v>40</v>
      </c>
      <c r="C32" s="41" t="s">
        <v>156</v>
      </c>
      <c r="D32" s="10">
        <v>0</v>
      </c>
      <c r="E32" s="34">
        <v>0</v>
      </c>
      <c r="F32" s="34">
        <v>0</v>
      </c>
    </row>
    <row r="33" spans="1:6">
      <c r="A33" s="63"/>
      <c r="B33" s="69"/>
      <c r="C33" s="41" t="s">
        <v>157</v>
      </c>
      <c r="D33" s="11">
        <v>0</v>
      </c>
      <c r="E33" s="34">
        <v>0</v>
      </c>
      <c r="F33" s="34">
        <v>0</v>
      </c>
    </row>
    <row r="34" spans="1:6">
      <c r="A34" s="63" t="s">
        <v>41</v>
      </c>
      <c r="B34" s="69" t="s">
        <v>42</v>
      </c>
      <c r="C34" s="41" t="s">
        <v>156</v>
      </c>
      <c r="D34" s="10">
        <f>E34+F34</f>
        <v>160.70000000000002</v>
      </c>
      <c r="E34" s="34">
        <f>0.1607*1000</f>
        <v>160.70000000000002</v>
      </c>
      <c r="F34" s="34">
        <v>0</v>
      </c>
    </row>
    <row r="35" spans="1:6">
      <c r="A35" s="63"/>
      <c r="B35" s="69"/>
      <c r="C35" s="41" t="s">
        <v>157</v>
      </c>
      <c r="D35" s="45">
        <f>E35+F35</f>
        <v>87954</v>
      </c>
      <c r="E35" s="43">
        <f>87.954*1000</f>
        <v>87954</v>
      </c>
      <c r="F35" s="44">
        <v>0</v>
      </c>
    </row>
    <row r="36" spans="1:6">
      <c r="A36" s="63" t="s">
        <v>43</v>
      </c>
      <c r="B36" s="64" t="s">
        <v>44</v>
      </c>
      <c r="C36" s="41" t="s">
        <v>29</v>
      </c>
      <c r="D36" s="15">
        <v>86</v>
      </c>
      <c r="E36" s="35">
        <v>86</v>
      </c>
      <c r="F36" s="35">
        <v>0</v>
      </c>
    </row>
    <row r="37" spans="1:6">
      <c r="A37" s="63"/>
      <c r="B37" s="64"/>
      <c r="C37" s="41" t="s">
        <v>157</v>
      </c>
      <c r="D37" s="45">
        <f>E37+F37</f>
        <v>34566</v>
      </c>
      <c r="E37" s="43">
        <f>34.566*1000</f>
        <v>34566</v>
      </c>
      <c r="F37" s="43">
        <v>0</v>
      </c>
    </row>
    <row r="38" spans="1:6">
      <c r="A38" s="63" t="s">
        <v>45</v>
      </c>
      <c r="B38" s="64" t="s">
        <v>46</v>
      </c>
      <c r="C38" s="41" t="s">
        <v>29</v>
      </c>
      <c r="D38" s="15">
        <v>0</v>
      </c>
      <c r="E38" s="35">
        <v>0</v>
      </c>
      <c r="F38" s="35">
        <v>0</v>
      </c>
    </row>
    <row r="39" spans="1:6">
      <c r="A39" s="63"/>
      <c r="B39" s="64"/>
      <c r="C39" s="41" t="s">
        <v>157</v>
      </c>
      <c r="D39" s="11">
        <v>0</v>
      </c>
      <c r="E39" s="34">
        <v>0</v>
      </c>
      <c r="F39" s="34">
        <v>0</v>
      </c>
    </row>
    <row r="40" spans="1:6">
      <c r="A40" s="63" t="s">
        <v>47</v>
      </c>
      <c r="B40" s="64" t="s">
        <v>48</v>
      </c>
      <c r="C40" s="41" t="s">
        <v>24</v>
      </c>
      <c r="D40" s="10">
        <f>E40+F40</f>
        <v>0</v>
      </c>
      <c r="E40" s="34">
        <v>0</v>
      </c>
      <c r="F40" s="34">
        <v>0</v>
      </c>
    </row>
    <row r="41" spans="1:6">
      <c r="A41" s="63"/>
      <c r="B41" s="64"/>
      <c r="C41" s="41" t="s">
        <v>157</v>
      </c>
      <c r="D41" s="11">
        <f>E41+F41</f>
        <v>0</v>
      </c>
      <c r="E41" s="34">
        <v>0</v>
      </c>
      <c r="F41" s="34">
        <v>0</v>
      </c>
    </row>
    <row r="42" spans="1:6" ht="15" customHeight="1">
      <c r="A42" s="61" t="s">
        <v>49</v>
      </c>
      <c r="B42" s="59" t="s">
        <v>50</v>
      </c>
      <c r="C42" s="41" t="s">
        <v>29</v>
      </c>
      <c r="D42" s="15">
        <v>620</v>
      </c>
      <c r="E42" s="35">
        <v>620</v>
      </c>
      <c r="F42" s="35">
        <v>0</v>
      </c>
    </row>
    <row r="43" spans="1:6" ht="15" customHeight="1">
      <c r="A43" s="62"/>
      <c r="B43" s="60"/>
      <c r="C43" s="41" t="s">
        <v>157</v>
      </c>
      <c r="D43" s="45">
        <f>E43+F43</f>
        <v>456901</v>
      </c>
      <c r="E43" s="43">
        <f>456.901*1000</f>
        <v>456901</v>
      </c>
      <c r="F43" s="43">
        <v>0</v>
      </c>
    </row>
    <row r="44" spans="1:6">
      <c r="A44" s="61" t="s">
        <v>51</v>
      </c>
      <c r="B44" s="59" t="s">
        <v>52</v>
      </c>
      <c r="C44" s="41" t="s">
        <v>29</v>
      </c>
      <c r="D44" s="15">
        <v>4</v>
      </c>
      <c r="E44" s="35">
        <v>4</v>
      </c>
      <c r="F44" s="35">
        <v>0</v>
      </c>
    </row>
    <row r="45" spans="1:6">
      <c r="A45" s="62"/>
      <c r="B45" s="60"/>
      <c r="C45" s="41" t="s">
        <v>157</v>
      </c>
      <c r="D45" s="45">
        <f>E45+F45</f>
        <v>180059</v>
      </c>
      <c r="E45" s="43">
        <f>180.059*1000</f>
        <v>180059</v>
      </c>
      <c r="F45" s="43">
        <v>0</v>
      </c>
    </row>
    <row r="46" spans="1:6">
      <c r="A46" s="63" t="s">
        <v>53</v>
      </c>
      <c r="B46" s="69" t="s">
        <v>54</v>
      </c>
      <c r="C46" s="41" t="s">
        <v>29</v>
      </c>
      <c r="D46" s="15">
        <v>674</v>
      </c>
      <c r="E46" s="35">
        <v>674</v>
      </c>
      <c r="F46" s="35">
        <v>0</v>
      </c>
    </row>
    <row r="47" spans="1:6">
      <c r="A47" s="63"/>
      <c r="B47" s="69"/>
      <c r="C47" s="41" t="s">
        <v>157</v>
      </c>
      <c r="D47" s="45">
        <f>E47+F47</f>
        <v>491301</v>
      </c>
      <c r="E47" s="43">
        <f>491.301*1000</f>
        <v>491301</v>
      </c>
      <c r="F47" s="43">
        <v>0</v>
      </c>
    </row>
    <row r="48" spans="1:6">
      <c r="A48" s="63" t="s">
        <v>55</v>
      </c>
      <c r="B48" s="69" t="s">
        <v>56</v>
      </c>
      <c r="C48" s="41" t="s">
        <v>156</v>
      </c>
      <c r="D48" s="10">
        <f>E48+F48</f>
        <v>81</v>
      </c>
      <c r="E48" s="34">
        <f>0.081*1000</f>
        <v>81</v>
      </c>
      <c r="F48" s="34">
        <v>0</v>
      </c>
    </row>
    <row r="49" spans="1:6">
      <c r="A49" s="63"/>
      <c r="B49" s="69"/>
      <c r="C49" s="41" t="s">
        <v>157</v>
      </c>
      <c r="D49" s="45">
        <f>E49+F49</f>
        <v>73067</v>
      </c>
      <c r="E49" s="43">
        <f>73.067*1000</f>
        <v>73067</v>
      </c>
      <c r="F49" s="43">
        <v>0</v>
      </c>
    </row>
    <row r="50" spans="1:6">
      <c r="A50" s="63" t="s">
        <v>57</v>
      </c>
      <c r="B50" s="69" t="s">
        <v>58</v>
      </c>
      <c r="C50" s="41" t="s">
        <v>29</v>
      </c>
      <c r="D50" s="10"/>
      <c r="E50" s="34"/>
      <c r="F50" s="34"/>
    </row>
    <row r="51" spans="1:6">
      <c r="A51" s="63"/>
      <c r="B51" s="69"/>
      <c r="C51" s="41" t="s">
        <v>157</v>
      </c>
      <c r="D51" s="10"/>
      <c r="E51" s="34"/>
      <c r="F51" s="34"/>
    </row>
    <row r="52" spans="1:6">
      <c r="A52" s="63" t="s">
        <v>59</v>
      </c>
      <c r="B52" s="64" t="s">
        <v>60</v>
      </c>
      <c r="C52" s="41" t="s">
        <v>29</v>
      </c>
      <c r="D52" s="10"/>
      <c r="E52" s="34"/>
      <c r="F52" s="34"/>
    </row>
    <row r="53" spans="1:6">
      <c r="A53" s="63"/>
      <c r="B53" s="64"/>
      <c r="C53" s="41" t="s">
        <v>157</v>
      </c>
      <c r="D53" s="10"/>
      <c r="E53" s="34"/>
      <c r="F53" s="34"/>
    </row>
    <row r="54" spans="1:6">
      <c r="A54" s="63" t="s">
        <v>61</v>
      </c>
      <c r="B54" s="69" t="s">
        <v>62</v>
      </c>
      <c r="C54" s="41" t="s">
        <v>156</v>
      </c>
      <c r="D54" s="10"/>
      <c r="E54" s="34"/>
      <c r="F54" s="34"/>
    </row>
    <row r="55" spans="1:6" ht="15" customHeight="1">
      <c r="A55" s="63"/>
      <c r="B55" s="69"/>
      <c r="C55" s="41" t="s">
        <v>157</v>
      </c>
      <c r="D55" s="10"/>
      <c r="E55" s="34"/>
      <c r="F55" s="34"/>
    </row>
    <row r="56" spans="1:6">
      <c r="A56" s="63" t="s">
        <v>63</v>
      </c>
      <c r="B56" s="69" t="s">
        <v>64</v>
      </c>
      <c r="C56" s="41" t="s">
        <v>29</v>
      </c>
      <c r="D56" s="10"/>
      <c r="E56" s="34"/>
      <c r="F56" s="34"/>
    </row>
    <row r="57" spans="1:6">
      <c r="A57" s="63"/>
      <c r="B57" s="69"/>
      <c r="C57" s="41" t="s">
        <v>157</v>
      </c>
      <c r="D57" s="10"/>
      <c r="E57" s="34"/>
      <c r="F57" s="34"/>
    </row>
    <row r="58" spans="1:6">
      <c r="A58" s="63" t="s">
        <v>65</v>
      </c>
      <c r="B58" s="69" t="s">
        <v>66</v>
      </c>
      <c r="C58" s="41" t="s">
        <v>29</v>
      </c>
      <c r="D58" s="10"/>
      <c r="E58" s="34"/>
      <c r="F58" s="34"/>
    </row>
    <row r="59" spans="1:6">
      <c r="A59" s="63"/>
      <c r="B59" s="69"/>
      <c r="C59" s="41" t="s">
        <v>157</v>
      </c>
      <c r="D59" s="10"/>
      <c r="E59" s="34"/>
      <c r="F59" s="34"/>
    </row>
    <row r="60" spans="1:6">
      <c r="A60" s="63" t="s">
        <v>67</v>
      </c>
      <c r="B60" s="69" t="s">
        <v>68</v>
      </c>
      <c r="C60" s="41" t="s">
        <v>24</v>
      </c>
      <c r="D60" s="10"/>
      <c r="E60" s="34"/>
      <c r="F60" s="34"/>
    </row>
    <row r="61" spans="1:6">
      <c r="A61" s="63"/>
      <c r="B61" s="69"/>
      <c r="C61" s="41" t="s">
        <v>157</v>
      </c>
      <c r="D61" s="10"/>
      <c r="E61" s="34"/>
      <c r="F61" s="34"/>
    </row>
    <row r="62" spans="1:6">
      <c r="A62" s="63" t="s">
        <v>69</v>
      </c>
      <c r="B62" s="69" t="s">
        <v>70</v>
      </c>
      <c r="C62" s="41" t="s">
        <v>156</v>
      </c>
      <c r="D62" s="10"/>
      <c r="E62" s="34"/>
      <c r="F62" s="34"/>
    </row>
    <row r="63" spans="1:6">
      <c r="A63" s="63"/>
      <c r="B63" s="69"/>
      <c r="C63" s="41" t="s">
        <v>157</v>
      </c>
      <c r="D63" s="10"/>
      <c r="E63" s="34"/>
      <c r="F63" s="34"/>
    </row>
    <row r="64" spans="1:6" s="2" customFormat="1" ht="14.25">
      <c r="A64" s="30" t="s">
        <v>71</v>
      </c>
      <c r="B64" s="8" t="s">
        <v>72</v>
      </c>
      <c r="C64" s="25" t="s">
        <v>157</v>
      </c>
      <c r="D64" s="45">
        <f t="shared" ref="D64:D74" si="0">E64+F64</f>
        <v>3119854.9999999991</v>
      </c>
      <c r="E64" s="53">
        <f>E66+E76+E78</f>
        <v>3119854.9999999991</v>
      </c>
      <c r="F64" s="53">
        <f>'[1]июнь 2015'!F60+'[1]май 2015'!F60+'[1]апрель 2015'!F60</f>
        <v>0</v>
      </c>
    </row>
    <row r="65" spans="1:6">
      <c r="A65" s="63" t="s">
        <v>73</v>
      </c>
      <c r="B65" s="64" t="s">
        <v>74</v>
      </c>
      <c r="C65" s="41" t="s">
        <v>24</v>
      </c>
      <c r="D65" s="10">
        <f t="shared" si="0"/>
        <v>2166.5</v>
      </c>
      <c r="E65" s="47">
        <f>2.1665*1000</f>
        <v>2166.5</v>
      </c>
      <c r="F65" s="42"/>
    </row>
    <row r="66" spans="1:6">
      <c r="A66" s="63"/>
      <c r="B66" s="64"/>
      <c r="C66" s="41" t="s">
        <v>157</v>
      </c>
      <c r="D66" s="45">
        <f t="shared" si="0"/>
        <v>2255185</v>
      </c>
      <c r="E66" s="46">
        <f>2255.185*1000</f>
        <v>2255185</v>
      </c>
      <c r="F66" s="51"/>
    </row>
    <row r="67" spans="1:6">
      <c r="A67" s="63" t="s">
        <v>75</v>
      </c>
      <c r="B67" s="64" t="s">
        <v>76</v>
      </c>
      <c r="C67" s="41" t="s">
        <v>24</v>
      </c>
      <c r="D67" s="10">
        <f t="shared" si="0"/>
        <v>253.5</v>
      </c>
      <c r="E67" s="47">
        <f>0.2535*1000</f>
        <v>253.5</v>
      </c>
      <c r="F67" s="42"/>
    </row>
    <row r="68" spans="1:6">
      <c r="A68" s="63"/>
      <c r="B68" s="64"/>
      <c r="C68" s="41" t="s">
        <v>157</v>
      </c>
      <c r="D68" s="45">
        <f t="shared" si="0"/>
        <v>248953</v>
      </c>
      <c r="E68" s="46">
        <f>248.953*1000</f>
        <v>248953</v>
      </c>
      <c r="F68" s="51"/>
    </row>
    <row r="69" spans="1:6">
      <c r="A69" s="63" t="s">
        <v>77</v>
      </c>
      <c r="B69" s="64" t="s">
        <v>78</v>
      </c>
      <c r="C69" s="41" t="s">
        <v>24</v>
      </c>
      <c r="D69" s="10">
        <f t="shared" si="0"/>
        <v>860.5</v>
      </c>
      <c r="E69" s="47">
        <f>0.8605*1000</f>
        <v>860.5</v>
      </c>
      <c r="F69" s="42"/>
    </row>
    <row r="70" spans="1:6">
      <c r="A70" s="63"/>
      <c r="B70" s="64"/>
      <c r="C70" s="41" t="s">
        <v>157</v>
      </c>
      <c r="D70" s="45">
        <f t="shared" si="0"/>
        <v>859538</v>
      </c>
      <c r="E70" s="46">
        <f>859.538*1000</f>
        <v>859538</v>
      </c>
      <c r="F70" s="42"/>
    </row>
    <row r="71" spans="1:6">
      <c r="A71" s="63" t="s">
        <v>79</v>
      </c>
      <c r="B71" s="64" t="s">
        <v>80</v>
      </c>
      <c r="C71" s="41" t="s">
        <v>24</v>
      </c>
      <c r="D71" s="10">
        <f t="shared" si="0"/>
        <v>498</v>
      </c>
      <c r="E71" s="47">
        <f>0.498*1000</f>
        <v>498</v>
      </c>
      <c r="F71" s="42"/>
    </row>
    <row r="72" spans="1:6">
      <c r="A72" s="63"/>
      <c r="B72" s="64"/>
      <c r="C72" s="41" t="s">
        <v>157</v>
      </c>
      <c r="D72" s="45">
        <f t="shared" si="0"/>
        <v>414267</v>
      </c>
      <c r="E72" s="46">
        <f>414.267*1000</f>
        <v>414267</v>
      </c>
      <c r="F72" s="51"/>
    </row>
    <row r="73" spans="1:6">
      <c r="A73" s="63" t="s">
        <v>81</v>
      </c>
      <c r="B73" s="64" t="s">
        <v>82</v>
      </c>
      <c r="C73" s="41" t="s">
        <v>24</v>
      </c>
      <c r="D73" s="10">
        <f t="shared" si="0"/>
        <v>554.5</v>
      </c>
      <c r="E73" s="47">
        <f>0.5545*1000</f>
        <v>554.5</v>
      </c>
      <c r="F73" s="42"/>
    </row>
    <row r="74" spans="1:6">
      <c r="A74" s="63"/>
      <c r="B74" s="64"/>
      <c r="C74" s="41" t="s">
        <v>157</v>
      </c>
      <c r="D74" s="45">
        <f t="shared" si="0"/>
        <v>732427</v>
      </c>
      <c r="E74" s="46">
        <f>732.427*1000</f>
        <v>732427</v>
      </c>
      <c r="F74" s="51"/>
    </row>
    <row r="75" spans="1:6">
      <c r="A75" s="63" t="s">
        <v>83</v>
      </c>
      <c r="B75" s="64" t="s">
        <v>84</v>
      </c>
      <c r="C75" s="9" t="s">
        <v>29</v>
      </c>
      <c r="D75" s="15">
        <v>3</v>
      </c>
      <c r="E75" s="48">
        <v>3</v>
      </c>
      <c r="F75" s="52"/>
    </row>
    <row r="76" spans="1:6">
      <c r="A76" s="63"/>
      <c r="B76" s="64"/>
      <c r="C76" s="9" t="s">
        <v>157</v>
      </c>
      <c r="D76" s="45">
        <f>E76+F76</f>
        <v>13151</v>
      </c>
      <c r="E76" s="46">
        <f>13.151*1000</f>
        <v>13151</v>
      </c>
      <c r="F76" s="51"/>
    </row>
    <row r="77" spans="1:6">
      <c r="A77" s="63" t="s">
        <v>85</v>
      </c>
      <c r="B77" s="69" t="s">
        <v>86</v>
      </c>
      <c r="C77" s="9" t="s">
        <v>29</v>
      </c>
      <c r="D77" s="15">
        <v>1530</v>
      </c>
      <c r="E77" s="48">
        <v>1530</v>
      </c>
      <c r="F77" s="52"/>
    </row>
    <row r="78" spans="1:6">
      <c r="A78" s="63"/>
      <c r="B78" s="69"/>
      <c r="C78" s="9" t="s">
        <v>157</v>
      </c>
      <c r="D78" s="45">
        <f>E78+F78</f>
        <v>851518.99999999895</v>
      </c>
      <c r="E78" s="46">
        <f>851.518999999999*1000</f>
        <v>851518.99999999895</v>
      </c>
      <c r="F78" s="51"/>
    </row>
    <row r="79" spans="1:6" s="2" customFormat="1" ht="14.25">
      <c r="A79" s="29" t="s">
        <v>87</v>
      </c>
      <c r="B79" s="8" t="s">
        <v>88</v>
      </c>
      <c r="C79" s="25" t="s">
        <v>157</v>
      </c>
      <c r="D79" s="45">
        <f>E79+F79</f>
        <v>1948501.6</v>
      </c>
      <c r="E79" s="53">
        <f>E81+E83+E85</f>
        <v>1948501.6</v>
      </c>
      <c r="F79" s="53">
        <f>'[1]июнь 2015'!F75+'[1]май 2015'!F75+'[1]апрель 2015'!F75</f>
        <v>0</v>
      </c>
    </row>
    <row r="80" spans="1:6">
      <c r="A80" s="66">
        <v>25</v>
      </c>
      <c r="B80" s="64" t="s">
        <v>89</v>
      </c>
      <c r="C80" s="9" t="s">
        <v>24</v>
      </c>
      <c r="D80" s="10">
        <f>E80+F80</f>
        <v>434</v>
      </c>
      <c r="E80" s="47">
        <f>0.434*1000</f>
        <v>434</v>
      </c>
      <c r="F80" s="42"/>
    </row>
    <row r="81" spans="1:6">
      <c r="A81" s="66"/>
      <c r="B81" s="64"/>
      <c r="C81" s="9" t="s">
        <v>157</v>
      </c>
      <c r="D81" s="45">
        <f>E81+F81</f>
        <v>55773</v>
      </c>
      <c r="E81" s="46">
        <f>55.773*1000</f>
        <v>55773</v>
      </c>
      <c r="F81" s="51"/>
    </row>
    <row r="82" spans="1:6">
      <c r="A82" s="66">
        <v>26</v>
      </c>
      <c r="B82" s="67" t="s">
        <v>90</v>
      </c>
      <c r="C82" s="16" t="s">
        <v>29</v>
      </c>
      <c r="D82" s="15">
        <v>2216</v>
      </c>
      <c r="E82" s="48">
        <v>2216</v>
      </c>
      <c r="F82" s="52"/>
    </row>
    <row r="83" spans="1:6">
      <c r="A83" s="66"/>
      <c r="B83" s="67"/>
      <c r="C83" s="9" t="s">
        <v>157</v>
      </c>
      <c r="D83" s="45">
        <f>E83+F83</f>
        <v>876321</v>
      </c>
      <c r="E83" s="46">
        <f>876.321*1000</f>
        <v>876321</v>
      </c>
      <c r="F83" s="51"/>
    </row>
    <row r="84" spans="1:6">
      <c r="A84" s="63" t="s">
        <v>91</v>
      </c>
      <c r="B84" s="64" t="s">
        <v>92</v>
      </c>
      <c r="C84" s="9" t="s">
        <v>29</v>
      </c>
      <c r="D84" s="15">
        <v>419</v>
      </c>
      <c r="E84" s="48">
        <v>419</v>
      </c>
      <c r="F84" s="50"/>
    </row>
    <row r="85" spans="1:6">
      <c r="A85" s="63"/>
      <c r="B85" s="64"/>
      <c r="C85" s="9" t="s">
        <v>157</v>
      </c>
      <c r="D85" s="45">
        <f>E85+F85</f>
        <v>1016407.6</v>
      </c>
      <c r="E85" s="46">
        <f>1016.4076*1000</f>
        <v>1016407.6</v>
      </c>
      <c r="F85" s="49"/>
    </row>
    <row r="86" spans="1:6" s="2" customFormat="1" ht="15" customHeight="1">
      <c r="A86" s="29" t="s">
        <v>93</v>
      </c>
      <c r="B86" s="17" t="s">
        <v>94</v>
      </c>
      <c r="C86" s="29" t="s">
        <v>157</v>
      </c>
      <c r="D86" s="10">
        <f>E86+F86</f>
        <v>0</v>
      </c>
      <c r="E86" s="54">
        <v>0</v>
      </c>
      <c r="F86" s="54">
        <f>'[1]июнь 2015'!F82+'[1]май 2015'!F82+'[1]апрель 2015'!F82</f>
        <v>0</v>
      </c>
    </row>
    <row r="87" spans="1:6">
      <c r="A87" s="14" t="s">
        <v>95</v>
      </c>
      <c r="B87" s="13" t="s">
        <v>154</v>
      </c>
      <c r="C87" s="9" t="s">
        <v>157</v>
      </c>
      <c r="D87" s="34">
        <f t="shared" ref="D87:D88" si="1">E87+F87</f>
        <v>0</v>
      </c>
      <c r="E87" s="55">
        <v>0</v>
      </c>
      <c r="F87" s="55">
        <f>'[1]июнь 2015'!F83+'[1]май 2015'!F83+'[1]апрель 2015'!F83</f>
        <v>0</v>
      </c>
    </row>
    <row r="88" spans="1:6">
      <c r="A88" s="14" t="s">
        <v>96</v>
      </c>
      <c r="B88" s="13" t="s">
        <v>155</v>
      </c>
      <c r="C88" s="9" t="s">
        <v>157</v>
      </c>
      <c r="D88" s="34">
        <f t="shared" si="1"/>
        <v>0</v>
      </c>
      <c r="E88" s="55">
        <v>0</v>
      </c>
      <c r="F88" s="55">
        <f>'[1]июнь 2015'!F84+'[1]май 2015'!F84+'[1]апрель 2015'!F84</f>
        <v>0</v>
      </c>
    </row>
    <row r="89" spans="1:6">
      <c r="A89" s="14" t="s">
        <v>97</v>
      </c>
      <c r="B89" s="13" t="s">
        <v>98</v>
      </c>
      <c r="C89" s="9" t="s">
        <v>157</v>
      </c>
      <c r="D89" s="43">
        <f>E89+F89</f>
        <v>1206648</v>
      </c>
      <c r="E89" s="57">
        <f>1206.648*1000</f>
        <v>1206648</v>
      </c>
      <c r="F89" s="57">
        <v>0</v>
      </c>
    </row>
    <row r="90" spans="1:6" s="2" customFormat="1" ht="15" customHeight="1">
      <c r="A90" s="29"/>
      <c r="B90" s="70" t="s">
        <v>99</v>
      </c>
      <c r="C90" s="29" t="s">
        <v>157</v>
      </c>
      <c r="D90" s="45">
        <f>D89+D86+D79+D64+D5</f>
        <v>15235809.6</v>
      </c>
      <c r="E90" s="56">
        <f>E5+E64+E79+E86+E89</f>
        <v>9991918.5999999996</v>
      </c>
      <c r="F90" s="56">
        <f>F5+F64+F79+F86+F89</f>
        <v>5243891</v>
      </c>
    </row>
    <row r="91" spans="1:6">
      <c r="A91" s="18"/>
      <c r="B91" s="37"/>
      <c r="C91" s="19"/>
      <c r="D91" s="31"/>
      <c r="E91" s="21"/>
      <c r="F91" s="20"/>
    </row>
    <row r="92" spans="1:6">
      <c r="A92" s="22"/>
      <c r="B92" s="38"/>
      <c r="C92" s="23"/>
      <c r="D92" s="31"/>
      <c r="E92" s="21"/>
      <c r="F92" s="21"/>
    </row>
    <row r="93" spans="1:6">
      <c r="C93" s="12"/>
    </row>
    <row r="94" spans="1:6">
      <c r="A94" s="68" t="s">
        <v>100</v>
      </c>
      <c r="B94" s="68"/>
      <c r="C94" s="68"/>
      <c r="D94" s="68"/>
      <c r="E94" s="68"/>
      <c r="F94" s="68"/>
    </row>
    <row r="95" spans="1:6">
      <c r="A95" s="63" t="s">
        <v>101</v>
      </c>
      <c r="B95" s="64" t="s">
        <v>102</v>
      </c>
      <c r="C95" s="7" t="s">
        <v>29</v>
      </c>
      <c r="D95" s="25">
        <v>6</v>
      </c>
      <c r="E95" s="9">
        <v>6</v>
      </c>
      <c r="F95" s="9"/>
    </row>
    <row r="96" spans="1:6">
      <c r="A96" s="63"/>
      <c r="B96" s="64"/>
      <c r="C96" s="41" t="s">
        <v>157</v>
      </c>
      <c r="D96" s="25">
        <f>E96+F96</f>
        <v>876</v>
      </c>
      <c r="E96" s="9">
        <f>0.876*1000</f>
        <v>876</v>
      </c>
      <c r="F96" s="9"/>
    </row>
    <row r="97" spans="1:6">
      <c r="A97" s="63" t="s">
        <v>103</v>
      </c>
      <c r="B97" s="64" t="s">
        <v>104</v>
      </c>
      <c r="C97" s="41" t="s">
        <v>29</v>
      </c>
      <c r="D97" s="25"/>
      <c r="E97" s="9"/>
      <c r="F97" s="9"/>
    </row>
    <row r="98" spans="1:6">
      <c r="A98" s="63"/>
      <c r="B98" s="64"/>
      <c r="C98" s="41" t="s">
        <v>157</v>
      </c>
      <c r="D98" s="25"/>
      <c r="E98" s="9"/>
      <c r="F98" s="9"/>
    </row>
    <row r="99" spans="1:6">
      <c r="A99" s="63" t="s">
        <v>32</v>
      </c>
      <c r="B99" s="64" t="s">
        <v>105</v>
      </c>
      <c r="C99" s="41" t="s">
        <v>29</v>
      </c>
      <c r="D99" s="25"/>
      <c r="E99" s="9"/>
      <c r="F99" s="9"/>
    </row>
    <row r="100" spans="1:6">
      <c r="A100" s="63"/>
      <c r="B100" s="64"/>
      <c r="C100" s="41" t="s">
        <v>157</v>
      </c>
      <c r="D100" s="25"/>
      <c r="E100" s="9"/>
      <c r="F100" s="9"/>
    </row>
    <row r="101" spans="1:6">
      <c r="A101" s="63" t="s">
        <v>34</v>
      </c>
      <c r="B101" s="64" t="s">
        <v>106</v>
      </c>
      <c r="C101" s="41" t="s">
        <v>156</v>
      </c>
      <c r="D101" s="25"/>
      <c r="E101" s="9"/>
      <c r="F101" s="9"/>
    </row>
    <row r="102" spans="1:6">
      <c r="A102" s="63"/>
      <c r="B102" s="64"/>
      <c r="C102" s="41" t="s">
        <v>157</v>
      </c>
      <c r="D102" s="25"/>
      <c r="E102" s="9"/>
      <c r="F102" s="9"/>
    </row>
    <row r="103" spans="1:6">
      <c r="A103" s="63" t="s">
        <v>36</v>
      </c>
      <c r="B103" s="64" t="s">
        <v>107</v>
      </c>
      <c r="C103" s="41" t="s">
        <v>29</v>
      </c>
      <c r="D103" s="25">
        <v>15</v>
      </c>
      <c r="E103" s="9">
        <v>15</v>
      </c>
      <c r="F103" s="9"/>
    </row>
    <row r="104" spans="1:6">
      <c r="A104" s="63"/>
      <c r="B104" s="64"/>
      <c r="C104" s="41" t="s">
        <v>157</v>
      </c>
      <c r="D104" s="53">
        <f>E104+F104</f>
        <v>119238</v>
      </c>
      <c r="E104" s="58">
        <f>119.238*1000</f>
        <v>119238</v>
      </c>
      <c r="F104" s="9"/>
    </row>
    <row r="105" spans="1:6">
      <c r="A105" s="63" t="s">
        <v>39</v>
      </c>
      <c r="B105" s="64" t="s">
        <v>108</v>
      </c>
      <c r="C105" s="41" t="s">
        <v>24</v>
      </c>
      <c r="D105" s="25"/>
      <c r="E105" s="9"/>
      <c r="F105" s="9"/>
    </row>
    <row r="106" spans="1:6">
      <c r="A106" s="63"/>
      <c r="B106" s="64"/>
      <c r="C106" s="41" t="s">
        <v>159</v>
      </c>
      <c r="D106" s="25"/>
      <c r="E106" s="9"/>
      <c r="F106" s="9"/>
    </row>
    <row r="107" spans="1:6">
      <c r="A107" s="66">
        <v>7</v>
      </c>
      <c r="B107" s="64" t="s">
        <v>109</v>
      </c>
      <c r="C107" s="7" t="s">
        <v>110</v>
      </c>
      <c r="D107" s="25"/>
      <c r="E107" s="9"/>
      <c r="F107" s="9"/>
    </row>
    <row r="108" spans="1:6">
      <c r="A108" s="66"/>
      <c r="B108" s="64"/>
      <c r="C108" s="41" t="s">
        <v>157</v>
      </c>
      <c r="D108" s="25"/>
      <c r="E108" s="9"/>
      <c r="F108" s="9"/>
    </row>
    <row r="109" spans="1:6">
      <c r="A109" s="66">
        <v>8</v>
      </c>
      <c r="B109" s="64" t="s">
        <v>111</v>
      </c>
      <c r="C109" s="7" t="s">
        <v>29</v>
      </c>
      <c r="D109" s="25"/>
      <c r="E109" s="9"/>
      <c r="F109" s="9"/>
    </row>
    <row r="110" spans="1:6">
      <c r="A110" s="66"/>
      <c r="B110" s="64"/>
      <c r="C110" s="41" t="s">
        <v>157</v>
      </c>
      <c r="D110" s="25"/>
      <c r="E110" s="9"/>
      <c r="F110" s="9"/>
    </row>
    <row r="111" spans="1:6">
      <c r="A111" s="66">
        <v>9</v>
      </c>
      <c r="B111" s="64" t="s">
        <v>112</v>
      </c>
      <c r="C111" s="7" t="s">
        <v>113</v>
      </c>
      <c r="D111" s="25"/>
      <c r="E111" s="9"/>
      <c r="F111" s="9"/>
    </row>
    <row r="112" spans="1:6">
      <c r="A112" s="66"/>
      <c r="B112" s="64"/>
      <c r="C112" s="41" t="s">
        <v>157</v>
      </c>
      <c r="D112" s="25"/>
      <c r="E112" s="9"/>
      <c r="F112" s="9"/>
    </row>
    <row r="113" spans="1:6">
      <c r="A113" s="14" t="s">
        <v>47</v>
      </c>
      <c r="B113" s="13" t="s">
        <v>114</v>
      </c>
      <c r="C113" s="41" t="s">
        <v>157</v>
      </c>
      <c r="D113" s="53">
        <f>F113+E113</f>
        <v>65707</v>
      </c>
      <c r="E113" s="58"/>
      <c r="F113" s="58">
        <f>65.707*1000</f>
        <v>65707</v>
      </c>
    </row>
    <row r="114" spans="1:6">
      <c r="A114" s="14" t="s">
        <v>115</v>
      </c>
      <c r="B114" s="13" t="s">
        <v>116</v>
      </c>
      <c r="C114" s="41" t="s">
        <v>157</v>
      </c>
      <c r="D114" s="25"/>
      <c r="E114" s="9"/>
      <c r="F114" s="9"/>
    </row>
    <row r="115" spans="1:6">
      <c r="A115" s="14" t="s">
        <v>49</v>
      </c>
      <c r="B115" s="13" t="s">
        <v>117</v>
      </c>
      <c r="C115" s="41" t="s">
        <v>157</v>
      </c>
      <c r="D115" s="53">
        <f>F115+E115</f>
        <v>14626</v>
      </c>
      <c r="E115" s="58"/>
      <c r="F115" s="58">
        <f>14.626*1000</f>
        <v>14626</v>
      </c>
    </row>
    <row r="116" spans="1:6">
      <c r="A116" s="14" t="s">
        <v>51</v>
      </c>
      <c r="B116" s="13" t="s">
        <v>118</v>
      </c>
      <c r="C116" s="41" t="s">
        <v>157</v>
      </c>
      <c r="D116" s="25"/>
      <c r="E116" s="9"/>
      <c r="F116" s="9"/>
    </row>
    <row r="117" spans="1:6">
      <c r="A117" s="7">
        <v>13</v>
      </c>
      <c r="B117" s="13" t="s">
        <v>119</v>
      </c>
      <c r="C117" s="41" t="s">
        <v>157</v>
      </c>
      <c r="D117" s="25"/>
      <c r="E117" s="9"/>
      <c r="F117" s="9"/>
    </row>
    <row r="118" spans="1:6" ht="21" customHeight="1">
      <c r="A118" s="7">
        <v>14</v>
      </c>
      <c r="B118" s="36" t="s">
        <v>120</v>
      </c>
      <c r="C118" s="41" t="s">
        <v>157</v>
      </c>
      <c r="D118" s="25"/>
      <c r="E118" s="9"/>
      <c r="F118" s="9"/>
    </row>
    <row r="119" spans="1:6">
      <c r="A119" s="14" t="s">
        <v>57</v>
      </c>
      <c r="B119" s="13" t="s">
        <v>121</v>
      </c>
      <c r="C119" s="41" t="s">
        <v>157</v>
      </c>
      <c r="D119" s="25"/>
      <c r="E119" s="9"/>
      <c r="F119" s="9"/>
    </row>
    <row r="120" spans="1:6">
      <c r="A120" s="26">
        <v>16</v>
      </c>
      <c r="B120" s="13" t="s">
        <v>122</v>
      </c>
      <c r="C120" s="41" t="s">
        <v>157</v>
      </c>
      <c r="D120" s="53">
        <f>F120+E120</f>
        <v>1674208</v>
      </c>
      <c r="E120" s="58"/>
      <c r="F120" s="58">
        <f>1674.208*1000</f>
        <v>1674208</v>
      </c>
    </row>
    <row r="121" spans="1:6">
      <c r="A121" s="14" t="s">
        <v>123</v>
      </c>
      <c r="B121" s="13" t="s">
        <v>124</v>
      </c>
      <c r="C121" s="41" t="s">
        <v>157</v>
      </c>
      <c r="D121" s="25"/>
      <c r="E121" s="9"/>
      <c r="F121" s="9"/>
    </row>
    <row r="122" spans="1:6">
      <c r="A122" s="63" t="s">
        <v>125</v>
      </c>
      <c r="B122" s="64" t="s">
        <v>126</v>
      </c>
      <c r="C122" s="7" t="s">
        <v>29</v>
      </c>
      <c r="D122" s="25"/>
      <c r="E122" s="9"/>
      <c r="F122" s="9"/>
    </row>
    <row r="123" spans="1:6">
      <c r="A123" s="63"/>
      <c r="B123" s="64"/>
      <c r="C123" s="41" t="s">
        <v>157</v>
      </c>
      <c r="D123" s="25"/>
      <c r="E123" s="9"/>
      <c r="F123" s="9"/>
    </row>
    <row r="124" spans="1:6">
      <c r="A124" s="63" t="s">
        <v>127</v>
      </c>
      <c r="B124" s="64" t="s">
        <v>128</v>
      </c>
      <c r="C124" s="7" t="s">
        <v>29</v>
      </c>
      <c r="D124" s="25"/>
      <c r="E124" s="9"/>
      <c r="F124" s="9"/>
    </row>
    <row r="125" spans="1:6">
      <c r="A125" s="63"/>
      <c r="B125" s="64"/>
      <c r="C125" s="41" t="s">
        <v>157</v>
      </c>
      <c r="D125" s="25"/>
      <c r="E125" s="9"/>
      <c r="F125" s="9"/>
    </row>
    <row r="126" spans="1:6">
      <c r="A126" s="63" t="s">
        <v>129</v>
      </c>
      <c r="B126" s="64" t="s">
        <v>130</v>
      </c>
      <c r="C126" s="7" t="s">
        <v>29</v>
      </c>
      <c r="D126" s="25"/>
      <c r="E126" s="9"/>
      <c r="F126" s="9"/>
    </row>
    <row r="127" spans="1:6">
      <c r="A127" s="63"/>
      <c r="B127" s="64"/>
      <c r="C127" s="41" t="s">
        <v>157</v>
      </c>
      <c r="D127" s="25"/>
      <c r="E127" s="9"/>
      <c r="F127" s="9"/>
    </row>
    <row r="128" spans="1:6">
      <c r="A128" s="63" t="s">
        <v>131</v>
      </c>
      <c r="B128" s="64" t="s">
        <v>132</v>
      </c>
      <c r="C128" s="7" t="s">
        <v>29</v>
      </c>
      <c r="D128" s="25"/>
      <c r="E128" s="9"/>
      <c r="F128" s="9"/>
    </row>
    <row r="129" spans="1:111">
      <c r="A129" s="63"/>
      <c r="B129" s="64"/>
      <c r="C129" s="41" t="s">
        <v>157</v>
      </c>
      <c r="D129" s="25"/>
      <c r="E129" s="9"/>
      <c r="F129" s="9"/>
    </row>
    <row r="130" spans="1:111">
      <c r="A130" s="14" t="s">
        <v>61</v>
      </c>
      <c r="B130" s="13" t="s">
        <v>133</v>
      </c>
      <c r="C130" s="41" t="s">
        <v>157</v>
      </c>
      <c r="D130" s="53"/>
      <c r="E130" s="58"/>
      <c r="F130" s="24"/>
    </row>
    <row r="131" spans="1:111" s="27" customFormat="1" ht="15" customHeight="1" thickBot="1">
      <c r="A131" s="14" t="s">
        <v>134</v>
      </c>
      <c r="B131" s="13" t="s">
        <v>135</v>
      </c>
      <c r="C131" s="41" t="s">
        <v>157</v>
      </c>
      <c r="D131" s="53">
        <f>E131+F131</f>
        <v>150155</v>
      </c>
      <c r="E131" s="58">
        <f>150.155*1000</f>
        <v>150155</v>
      </c>
      <c r="F131" s="24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</row>
    <row r="132" spans="1:111">
      <c r="A132" s="61" t="s">
        <v>63</v>
      </c>
      <c r="B132" s="13" t="s">
        <v>136</v>
      </c>
      <c r="C132" s="7" t="s">
        <v>29</v>
      </c>
      <c r="D132" s="25">
        <v>693</v>
      </c>
      <c r="E132" s="9">
        <v>693</v>
      </c>
      <c r="F132" s="9"/>
    </row>
    <row r="133" spans="1:111">
      <c r="A133" s="62"/>
      <c r="B133" s="13" t="s">
        <v>137</v>
      </c>
      <c r="C133" s="41" t="s">
        <v>157</v>
      </c>
      <c r="D133" s="53">
        <f>E133+F133</f>
        <v>48810</v>
      </c>
      <c r="E133" s="58">
        <f>48.81*1000</f>
        <v>48810</v>
      </c>
      <c r="F133" s="9"/>
    </row>
    <row r="134" spans="1:111">
      <c r="A134" s="63" t="s">
        <v>138</v>
      </c>
      <c r="B134" s="64" t="s">
        <v>139</v>
      </c>
      <c r="C134" s="41" t="s">
        <v>29</v>
      </c>
      <c r="D134" s="25"/>
      <c r="E134" s="9"/>
      <c r="F134" s="9"/>
    </row>
    <row r="135" spans="1:111">
      <c r="A135" s="63"/>
      <c r="B135" s="64"/>
      <c r="C135" s="41" t="s">
        <v>157</v>
      </c>
      <c r="D135" s="25"/>
      <c r="E135" s="9"/>
      <c r="F135" s="9"/>
    </row>
    <row r="136" spans="1:111">
      <c r="A136" s="63" t="s">
        <v>140</v>
      </c>
      <c r="B136" s="64" t="s">
        <v>141</v>
      </c>
      <c r="C136" s="41" t="s">
        <v>29</v>
      </c>
      <c r="D136" s="25"/>
      <c r="E136" s="9"/>
      <c r="F136" s="9"/>
    </row>
    <row r="137" spans="1:111">
      <c r="A137" s="63"/>
      <c r="B137" s="64"/>
      <c r="C137" s="41" t="s">
        <v>157</v>
      </c>
      <c r="D137" s="25"/>
      <c r="E137" s="9"/>
      <c r="F137" s="9"/>
    </row>
    <row r="138" spans="1:111">
      <c r="A138" s="63" t="s">
        <v>142</v>
      </c>
      <c r="B138" s="64" t="s">
        <v>143</v>
      </c>
      <c r="C138" s="41" t="s">
        <v>29</v>
      </c>
      <c r="D138" s="25"/>
      <c r="E138" s="9"/>
      <c r="F138" s="9"/>
    </row>
    <row r="139" spans="1:111">
      <c r="A139" s="63"/>
      <c r="B139" s="64"/>
      <c r="C139" s="41" t="s">
        <v>157</v>
      </c>
      <c r="D139" s="25"/>
      <c r="E139" s="9"/>
      <c r="F139" s="9"/>
    </row>
    <row r="140" spans="1:111">
      <c r="A140" s="63" t="s">
        <v>144</v>
      </c>
      <c r="B140" s="64" t="s">
        <v>145</v>
      </c>
      <c r="C140" s="41" t="s">
        <v>29</v>
      </c>
      <c r="D140" s="25">
        <v>135</v>
      </c>
      <c r="E140" s="9">
        <v>135</v>
      </c>
      <c r="F140" s="9"/>
    </row>
    <row r="141" spans="1:111">
      <c r="A141" s="63"/>
      <c r="B141" s="64"/>
      <c r="C141" s="41" t="s">
        <v>157</v>
      </c>
      <c r="D141" s="53">
        <f>E141+F141</f>
        <v>23700</v>
      </c>
      <c r="E141" s="58">
        <f>23.7*1000</f>
        <v>23700</v>
      </c>
      <c r="F141" s="9"/>
    </row>
    <row r="142" spans="1:111">
      <c r="A142" s="63" t="s">
        <v>146</v>
      </c>
      <c r="B142" s="64" t="s">
        <v>147</v>
      </c>
      <c r="C142" s="41" t="s">
        <v>29</v>
      </c>
      <c r="D142" s="25">
        <v>258</v>
      </c>
      <c r="E142" s="9">
        <v>258</v>
      </c>
      <c r="F142" s="9"/>
    </row>
    <row r="143" spans="1:111">
      <c r="A143" s="63"/>
      <c r="B143" s="64"/>
      <c r="C143" s="41" t="s">
        <v>157</v>
      </c>
      <c r="D143" s="53">
        <f>E143+F143</f>
        <v>11610</v>
      </c>
      <c r="E143" s="58">
        <f>11.61*1000</f>
        <v>11610</v>
      </c>
      <c r="F143" s="9"/>
    </row>
    <row r="144" spans="1:111">
      <c r="A144" s="63" t="s">
        <v>148</v>
      </c>
      <c r="B144" s="64" t="s">
        <v>149</v>
      </c>
      <c r="C144" s="41" t="s">
        <v>29</v>
      </c>
      <c r="D144" s="25">
        <v>150</v>
      </c>
      <c r="E144" s="9">
        <v>150</v>
      </c>
      <c r="F144" s="9"/>
    </row>
    <row r="145" spans="1:6">
      <c r="A145" s="63"/>
      <c r="B145" s="64"/>
      <c r="C145" s="41" t="s">
        <v>157</v>
      </c>
      <c r="D145" s="53">
        <f>E145+F145</f>
        <v>6750</v>
      </c>
      <c r="E145" s="58">
        <f>6.75*1000</f>
        <v>6750</v>
      </c>
      <c r="F145" s="9"/>
    </row>
    <row r="146" spans="1:6">
      <c r="A146" s="63" t="s">
        <v>150</v>
      </c>
      <c r="B146" s="64" t="s">
        <v>151</v>
      </c>
      <c r="C146" s="41" t="s">
        <v>29</v>
      </c>
      <c r="D146" s="25">
        <v>150</v>
      </c>
      <c r="E146" s="9">
        <v>150</v>
      </c>
      <c r="F146" s="9"/>
    </row>
    <row r="147" spans="1:6">
      <c r="A147" s="63"/>
      <c r="B147" s="64"/>
      <c r="C147" s="41" t="s">
        <v>157</v>
      </c>
      <c r="D147" s="53">
        <f>E147+F147</f>
        <v>6750</v>
      </c>
      <c r="E147" s="58">
        <f>6.75*1000</f>
        <v>6750</v>
      </c>
      <c r="F147" s="9"/>
    </row>
    <row r="148" spans="1:6">
      <c r="A148" s="63" t="s">
        <v>152</v>
      </c>
      <c r="B148" s="64" t="s">
        <v>153</v>
      </c>
      <c r="C148" s="41" t="s">
        <v>29</v>
      </c>
      <c r="D148" s="25"/>
      <c r="E148" s="9"/>
      <c r="F148" s="9"/>
    </row>
    <row r="149" spans="1:6">
      <c r="A149" s="63"/>
      <c r="B149" s="64"/>
      <c r="C149" s="41" t="s">
        <v>157</v>
      </c>
      <c r="D149" s="25"/>
      <c r="E149" s="9"/>
      <c r="F149" s="9"/>
    </row>
  </sheetData>
  <mergeCells count="118">
    <mergeCell ref="A11:A12"/>
    <mergeCell ref="B11:B12"/>
    <mergeCell ref="A14:A15"/>
    <mergeCell ref="B14:B15"/>
    <mergeCell ref="A16:A17"/>
    <mergeCell ref="B16:B17"/>
    <mergeCell ref="A6:A8"/>
    <mergeCell ref="A9:A10"/>
    <mergeCell ref="B9:B10"/>
    <mergeCell ref="A25:A26"/>
    <mergeCell ref="B25:B26"/>
    <mergeCell ref="A27:A28"/>
    <mergeCell ref="B27:B28"/>
    <mergeCell ref="A29:A31"/>
    <mergeCell ref="B29:B31"/>
    <mergeCell ref="A18:A19"/>
    <mergeCell ref="B18:B19"/>
    <mergeCell ref="A20:A21"/>
    <mergeCell ref="B20:B21"/>
    <mergeCell ref="A22:A23"/>
    <mergeCell ref="B22:B23"/>
    <mergeCell ref="A38:A39"/>
    <mergeCell ref="B38:B39"/>
    <mergeCell ref="A40:A41"/>
    <mergeCell ref="B40:B41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5:A66"/>
    <mergeCell ref="B65:B66"/>
    <mergeCell ref="A67:A68"/>
    <mergeCell ref="B67:B68"/>
    <mergeCell ref="A56:A57"/>
    <mergeCell ref="B56:B57"/>
    <mergeCell ref="A58:A59"/>
    <mergeCell ref="B58:B59"/>
    <mergeCell ref="A60:A61"/>
    <mergeCell ref="B60:B61"/>
    <mergeCell ref="A75:A76"/>
    <mergeCell ref="B75:B76"/>
    <mergeCell ref="A77:A78"/>
    <mergeCell ref="B77:B78"/>
    <mergeCell ref="A80:A81"/>
    <mergeCell ref="B80:B81"/>
    <mergeCell ref="A69:A70"/>
    <mergeCell ref="B69:B70"/>
    <mergeCell ref="A71:A72"/>
    <mergeCell ref="B71:B72"/>
    <mergeCell ref="A73:A74"/>
    <mergeCell ref="B73:B74"/>
    <mergeCell ref="A97:A98"/>
    <mergeCell ref="B97:B98"/>
    <mergeCell ref="A99:A100"/>
    <mergeCell ref="B99:B100"/>
    <mergeCell ref="A101:A102"/>
    <mergeCell ref="B101:B102"/>
    <mergeCell ref="A82:A83"/>
    <mergeCell ref="B82:B83"/>
    <mergeCell ref="A84:A85"/>
    <mergeCell ref="B84:B85"/>
    <mergeCell ref="A94:F94"/>
    <mergeCell ref="A95:A96"/>
    <mergeCell ref="B95:B96"/>
    <mergeCell ref="A128:A129"/>
    <mergeCell ref="B128:B129"/>
    <mergeCell ref="A109:A110"/>
    <mergeCell ref="B109:B110"/>
    <mergeCell ref="A111:A112"/>
    <mergeCell ref="B111:B112"/>
    <mergeCell ref="A122:A123"/>
    <mergeCell ref="B122:B123"/>
    <mergeCell ref="A103:A104"/>
    <mergeCell ref="B103:B104"/>
    <mergeCell ref="A105:A106"/>
    <mergeCell ref="B105:B106"/>
    <mergeCell ref="A107:A108"/>
    <mergeCell ref="B107:B108"/>
    <mergeCell ref="B42:B43"/>
    <mergeCell ref="A42:A43"/>
    <mergeCell ref="A132:A133"/>
    <mergeCell ref="A146:A147"/>
    <mergeCell ref="B146:B147"/>
    <mergeCell ref="A148:A149"/>
    <mergeCell ref="B148:B149"/>
    <mergeCell ref="A2:F2"/>
    <mergeCell ref="A140:A141"/>
    <mergeCell ref="B140:B141"/>
    <mergeCell ref="A142:A143"/>
    <mergeCell ref="B142:B143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A124:A125"/>
    <mergeCell ref="B124:B125"/>
    <mergeCell ref="A126:A127"/>
    <mergeCell ref="B126:B127"/>
  </mergeCells>
  <pageMargins left="0.51181102362204722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2015-04-15T06:21:56Z</dcterms:created>
  <dcterms:modified xsi:type="dcterms:W3CDTF">2015-09-07T13:26:26Z</dcterms:modified>
</cp:coreProperties>
</file>