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075" windowHeight="11760"/>
  </bookViews>
  <sheets>
    <sheet name="12 мес." sheetId="1" r:id="rId1"/>
  </sheets>
  <calcPr calcId="145621"/>
</workbook>
</file>

<file path=xl/calcChain.xml><?xml version="1.0" encoding="utf-8"?>
<calcChain xmlns="http://schemas.openxmlformats.org/spreadsheetml/2006/main">
  <c r="E1989" i="1" l="1"/>
  <c r="E1988" i="1"/>
  <c r="E1987" i="1"/>
  <c r="E1986" i="1"/>
  <c r="E1985" i="1"/>
  <c r="E1984" i="1"/>
  <c r="E1983" i="1"/>
  <c r="E1982" i="1"/>
  <c r="E1981" i="1"/>
  <c r="E1980" i="1"/>
  <c r="E1979" i="1"/>
  <c r="E1978" i="1"/>
  <c r="E1977" i="1"/>
  <c r="E1976" i="1"/>
  <c r="E1975" i="1"/>
  <c r="E1974" i="1"/>
  <c r="E1973" i="1"/>
  <c r="E1972" i="1"/>
  <c r="E1971" i="1"/>
  <c r="E1970" i="1"/>
  <c r="E1969" i="1"/>
  <c r="E1968" i="1"/>
  <c r="E1967" i="1"/>
  <c r="E1966" i="1"/>
  <c r="E1965" i="1"/>
  <c r="E1964" i="1"/>
  <c r="E1963" i="1"/>
  <c r="E1917" i="1"/>
  <c r="E1916" i="1"/>
  <c r="E1915" i="1"/>
  <c r="E1914" i="1"/>
  <c r="E1913" i="1"/>
  <c r="E1912" i="1"/>
  <c r="E1911" i="1"/>
  <c r="E1910" i="1"/>
  <c r="E1909" i="1"/>
  <c r="E1908" i="1"/>
  <c r="E1907" i="1"/>
  <c r="E1906" i="1"/>
  <c r="E1905" i="1"/>
  <c r="E1904" i="1"/>
  <c r="E1903" i="1"/>
  <c r="E1902" i="1"/>
  <c r="E1901" i="1"/>
  <c r="E1900" i="1"/>
  <c r="E1899" i="1"/>
  <c r="E1898" i="1"/>
  <c r="E1897" i="1"/>
  <c r="E1896" i="1"/>
  <c r="E1895" i="1"/>
  <c r="E1894" i="1"/>
  <c r="E1893" i="1"/>
  <c r="E1892" i="1"/>
  <c r="E1891" i="1"/>
  <c r="E1890" i="1"/>
  <c r="E1889" i="1"/>
  <c r="E1888" i="1"/>
  <c r="E1887" i="1"/>
  <c r="E1886" i="1"/>
  <c r="E1885" i="1"/>
  <c r="E1884" i="1"/>
  <c r="E1883" i="1"/>
  <c r="E1882" i="1"/>
  <c r="E1881" i="1"/>
  <c r="E1880" i="1"/>
  <c r="E1879" i="1"/>
  <c r="E1878" i="1"/>
  <c r="E1877" i="1"/>
  <c r="E1876" i="1"/>
  <c r="E1875" i="1"/>
  <c r="E1874" i="1"/>
  <c r="E1873" i="1"/>
  <c r="E1872" i="1"/>
  <c r="E1871" i="1"/>
  <c r="E1870" i="1"/>
  <c r="E1869" i="1"/>
  <c r="E1868" i="1"/>
  <c r="E1867" i="1"/>
  <c r="E1803" i="1"/>
  <c r="E1802" i="1"/>
  <c r="E1801" i="1"/>
  <c r="E1800" i="1"/>
  <c r="E1799" i="1"/>
  <c r="E1798" i="1"/>
  <c r="E1797" i="1"/>
  <c r="E1796" i="1"/>
  <c r="E1795" i="1"/>
  <c r="E1794" i="1"/>
  <c r="E1793" i="1"/>
  <c r="E1792" i="1"/>
  <c r="G1791" i="1"/>
  <c r="E1791" i="1" s="1"/>
  <c r="G1790" i="1"/>
  <c r="E1790" i="1" s="1"/>
  <c r="G1789" i="1"/>
  <c r="E1789" i="1" s="1"/>
  <c r="E1788" i="1"/>
  <c r="E1787" i="1"/>
  <c r="E1786" i="1"/>
  <c r="E1785" i="1"/>
  <c r="E1784" i="1"/>
  <c r="E1783" i="1"/>
  <c r="E1782" i="1"/>
  <c r="E1781" i="1"/>
  <c r="G1780" i="1"/>
  <c r="F1780" i="1"/>
  <c r="E1780" i="1"/>
  <c r="E1779" i="1"/>
  <c r="E1778" i="1"/>
  <c r="E1777" i="1"/>
  <c r="E1776" i="1"/>
  <c r="E1775" i="1"/>
  <c r="E1774" i="1"/>
  <c r="E1773" i="1"/>
  <c r="E1772" i="1"/>
  <c r="E1771" i="1"/>
  <c r="G1770" i="1"/>
  <c r="F1770" i="1"/>
  <c r="E1770" i="1"/>
  <c r="E1769" i="1"/>
  <c r="E1768" i="1"/>
  <c r="E1767" i="1"/>
  <c r="E1766" i="1"/>
  <c r="E1765" i="1"/>
  <c r="E1764" i="1"/>
  <c r="E1763" i="1"/>
  <c r="E1762" i="1"/>
  <c r="E1761" i="1"/>
  <c r="G1760" i="1"/>
  <c r="F1760" i="1"/>
  <c r="E1760" i="1"/>
  <c r="E1759" i="1"/>
  <c r="E1758" i="1"/>
  <c r="E1757" i="1"/>
  <c r="E1756" i="1"/>
  <c r="E1755" i="1"/>
  <c r="E1754" i="1"/>
  <c r="E1753" i="1"/>
  <c r="E1752" i="1"/>
  <c r="E1751" i="1"/>
  <c r="G1750" i="1"/>
  <c r="F1750" i="1"/>
  <c r="E1750" i="1"/>
  <c r="E1749" i="1"/>
  <c r="E1748" i="1"/>
  <c r="E1747" i="1"/>
  <c r="E1746" i="1"/>
  <c r="E1745" i="1"/>
  <c r="E1744" i="1"/>
  <c r="E1743" i="1"/>
  <c r="E1742" i="1"/>
  <c r="E1741" i="1"/>
  <c r="G1740" i="1"/>
  <c r="F1740" i="1"/>
  <c r="E1740" i="1"/>
  <c r="E1739" i="1"/>
  <c r="E1738" i="1"/>
  <c r="E1737" i="1"/>
  <c r="E1736" i="1"/>
  <c r="E1735" i="1"/>
  <c r="E1734" i="1"/>
  <c r="E1733" i="1"/>
  <c r="E1732" i="1"/>
  <c r="E1731" i="1"/>
  <c r="G1730" i="1"/>
  <c r="F1730" i="1"/>
  <c r="E1730" i="1"/>
  <c r="E1729" i="1"/>
  <c r="E1728" i="1"/>
  <c r="E1727" i="1"/>
  <c r="E1726" i="1"/>
  <c r="E1725" i="1"/>
  <c r="E1724" i="1"/>
  <c r="E1723" i="1"/>
  <c r="E1722" i="1"/>
  <c r="E1721" i="1"/>
  <c r="G1720" i="1"/>
  <c r="F1720" i="1"/>
  <c r="E1720" i="1"/>
  <c r="E1719" i="1"/>
  <c r="E1718" i="1"/>
  <c r="E1717" i="1"/>
  <c r="E1716" i="1"/>
  <c r="E1715" i="1"/>
  <c r="E1714" i="1"/>
  <c r="E1713" i="1"/>
  <c r="E1712" i="1"/>
  <c r="E1711" i="1"/>
  <c r="G1710" i="1"/>
  <c r="E1710" i="1" s="1"/>
  <c r="E1709" i="1"/>
  <c r="E1708" i="1"/>
  <c r="E1707" i="1"/>
  <c r="E1706" i="1"/>
  <c r="E1705" i="1"/>
  <c r="E1704" i="1"/>
  <c r="E1703" i="1"/>
  <c r="E1702" i="1"/>
  <c r="E1701" i="1"/>
  <c r="G1700" i="1"/>
  <c r="F1700" i="1"/>
  <c r="E1700" i="1" s="1"/>
  <c r="E1699" i="1"/>
  <c r="E1698" i="1"/>
  <c r="E1697" i="1"/>
  <c r="E1696" i="1"/>
  <c r="E1695" i="1"/>
  <c r="E1694" i="1"/>
  <c r="E1693" i="1"/>
  <c r="E1692" i="1"/>
  <c r="E1691" i="1"/>
  <c r="G1690" i="1"/>
  <c r="F1690" i="1"/>
  <c r="E1690" i="1" s="1"/>
  <c r="E1689" i="1"/>
  <c r="E1688" i="1"/>
  <c r="E1687" i="1"/>
  <c r="E1686" i="1"/>
  <c r="E1685" i="1"/>
  <c r="E1684" i="1"/>
  <c r="E1683" i="1"/>
  <c r="E1682" i="1"/>
  <c r="E1681" i="1"/>
  <c r="G1680" i="1"/>
  <c r="F1680" i="1"/>
  <c r="E1680" i="1" s="1"/>
  <c r="E1679" i="1"/>
  <c r="E1678" i="1"/>
  <c r="E1677" i="1"/>
  <c r="E1676" i="1"/>
  <c r="E1675" i="1"/>
  <c r="E1674" i="1"/>
  <c r="E1673" i="1"/>
  <c r="E1672" i="1"/>
  <c r="E1671" i="1"/>
  <c r="G1670" i="1"/>
  <c r="F1670" i="1"/>
  <c r="E1670" i="1" s="1"/>
  <c r="E1669" i="1"/>
  <c r="E1668" i="1"/>
  <c r="E1667" i="1"/>
  <c r="E1666" i="1"/>
  <c r="E1665" i="1"/>
  <c r="E1664" i="1"/>
  <c r="E1663" i="1"/>
  <c r="E1662" i="1"/>
  <c r="E1661" i="1"/>
  <c r="G1660" i="1"/>
  <c r="F1660" i="1"/>
  <c r="E1660" i="1" s="1"/>
  <c r="E1659" i="1"/>
  <c r="E1658" i="1"/>
  <c r="E1657" i="1"/>
  <c r="E1656" i="1"/>
  <c r="E1655" i="1"/>
  <c r="E1654" i="1"/>
  <c r="E1653" i="1"/>
  <c r="E1652" i="1"/>
  <c r="E1651" i="1"/>
  <c r="G1650" i="1"/>
  <c r="F1650" i="1"/>
  <c r="E1650" i="1" s="1"/>
  <c r="E1649" i="1"/>
  <c r="E1648" i="1"/>
  <c r="E1647" i="1"/>
  <c r="E1646" i="1"/>
  <c r="E1645" i="1"/>
  <c r="E1644" i="1"/>
  <c r="E1643" i="1"/>
  <c r="E1642" i="1"/>
  <c r="E1641" i="1"/>
  <c r="G1640" i="1"/>
  <c r="F1640" i="1"/>
  <c r="E1640" i="1" s="1"/>
  <c r="E1639" i="1"/>
  <c r="E1638" i="1"/>
  <c r="E1637" i="1"/>
  <c r="E1636" i="1"/>
  <c r="E1635" i="1"/>
  <c r="E1634" i="1"/>
  <c r="E1633" i="1"/>
  <c r="F1632" i="1"/>
  <c r="E1632" i="1"/>
  <c r="F1631" i="1"/>
  <c r="E1631" i="1"/>
  <c r="G1630" i="1"/>
  <c r="F1630" i="1"/>
  <c r="E1630" i="1" s="1"/>
  <c r="E1629" i="1"/>
  <c r="E1628" i="1"/>
  <c r="E1627" i="1"/>
  <c r="E1626" i="1"/>
  <c r="E1625" i="1"/>
  <c r="E1624" i="1"/>
  <c r="E1623" i="1"/>
  <c r="E1622" i="1"/>
  <c r="E1621" i="1"/>
  <c r="G1620" i="1"/>
  <c r="F1620" i="1"/>
  <c r="E1620" i="1" s="1"/>
  <c r="E1619" i="1"/>
  <c r="E1618" i="1"/>
  <c r="E1617" i="1"/>
  <c r="E1616" i="1"/>
  <c r="E1615" i="1"/>
  <c r="E1614" i="1"/>
  <c r="E1613" i="1"/>
  <c r="E1612" i="1"/>
  <c r="E1611" i="1"/>
  <c r="G1610" i="1"/>
  <c r="F1610" i="1"/>
  <c r="E1610" i="1" s="1"/>
  <c r="E1609" i="1"/>
  <c r="E1608" i="1"/>
  <c r="E1607" i="1"/>
  <c r="E1606" i="1"/>
  <c r="E1605" i="1"/>
  <c r="E1604" i="1"/>
  <c r="E1603" i="1"/>
  <c r="F1602" i="1"/>
  <c r="E1602" i="1"/>
  <c r="F1601" i="1"/>
  <c r="E1601" i="1"/>
  <c r="G1600" i="1"/>
  <c r="F1600" i="1"/>
  <c r="E1600" i="1" s="1"/>
  <c r="E1599" i="1"/>
  <c r="E1598" i="1"/>
  <c r="E1597" i="1"/>
  <c r="E1596" i="1"/>
  <c r="E1595" i="1"/>
  <c r="E1594" i="1"/>
  <c r="E1593" i="1"/>
  <c r="E1592" i="1"/>
  <c r="E1591" i="1"/>
  <c r="G1590" i="1"/>
  <c r="F1590" i="1"/>
  <c r="E1590" i="1" s="1"/>
  <c r="E1589" i="1"/>
  <c r="E1588" i="1"/>
  <c r="E1587" i="1"/>
  <c r="E1586" i="1"/>
  <c r="E1585" i="1"/>
  <c r="E1584" i="1"/>
  <c r="E1583" i="1"/>
  <c r="E1582" i="1"/>
  <c r="E1581" i="1"/>
  <c r="G1580" i="1"/>
  <c r="F1580" i="1"/>
  <c r="E1580" i="1" s="1"/>
  <c r="E1579" i="1"/>
  <c r="E1578" i="1"/>
  <c r="E1577" i="1"/>
  <c r="E1576" i="1"/>
  <c r="E1575" i="1"/>
  <c r="E1574" i="1"/>
  <c r="E1573" i="1"/>
  <c r="E1572" i="1"/>
  <c r="E1571" i="1"/>
  <c r="G1570" i="1"/>
  <c r="F1570" i="1"/>
  <c r="E1570" i="1" s="1"/>
  <c r="E1569" i="1"/>
  <c r="E1568" i="1"/>
  <c r="E1567" i="1"/>
  <c r="E1566" i="1"/>
  <c r="E1565" i="1"/>
  <c r="E1564" i="1"/>
  <c r="E1563" i="1"/>
  <c r="E1562" i="1"/>
  <c r="E1561" i="1"/>
  <c r="G1560" i="1"/>
  <c r="F1560" i="1"/>
  <c r="E1560" i="1" s="1"/>
  <c r="E1559" i="1"/>
  <c r="E1558" i="1"/>
  <c r="E1557" i="1"/>
  <c r="E1556" i="1"/>
  <c r="E1555" i="1"/>
  <c r="E1554" i="1"/>
  <c r="E1553" i="1"/>
  <c r="E1552" i="1"/>
  <c r="E1551" i="1"/>
  <c r="G1550" i="1"/>
  <c r="F1550" i="1"/>
  <c r="E1550" i="1" s="1"/>
  <c r="E1549" i="1"/>
  <c r="E1548" i="1"/>
  <c r="E1547" i="1"/>
  <c r="E1546" i="1"/>
  <c r="E1545" i="1"/>
  <c r="F1544" i="1"/>
  <c r="E1544" i="1"/>
  <c r="F1543" i="1"/>
  <c r="E1543" i="1"/>
  <c r="E1542" i="1"/>
  <c r="E1541" i="1"/>
  <c r="G1540" i="1"/>
  <c r="F1540" i="1"/>
  <c r="E1540" i="1" s="1"/>
  <c r="E1539" i="1"/>
  <c r="E1538" i="1"/>
  <c r="E1537" i="1"/>
  <c r="E1536" i="1"/>
  <c r="E1535" i="1"/>
  <c r="E1534" i="1"/>
  <c r="E1533" i="1"/>
  <c r="E1532" i="1"/>
  <c r="E1531" i="1"/>
  <c r="G1530" i="1"/>
  <c r="F1530" i="1"/>
  <c r="E1530" i="1" s="1"/>
  <c r="E1529" i="1"/>
  <c r="E1528" i="1"/>
  <c r="E1527" i="1"/>
  <c r="E1526" i="1"/>
  <c r="E1525" i="1"/>
  <c r="E1524" i="1"/>
  <c r="E1523" i="1"/>
  <c r="E1522" i="1"/>
  <c r="E1521" i="1"/>
  <c r="G1520" i="1"/>
  <c r="F1520" i="1"/>
  <c r="E1520" i="1" s="1"/>
  <c r="E1519" i="1"/>
  <c r="E1518" i="1"/>
  <c r="E1517" i="1"/>
  <c r="E1516" i="1"/>
  <c r="E1515" i="1"/>
  <c r="F1514" i="1"/>
  <c r="E1514" i="1"/>
  <c r="E1513" i="1"/>
  <c r="E1512" i="1"/>
  <c r="E1511" i="1"/>
  <c r="G1510" i="1"/>
  <c r="F1510" i="1"/>
  <c r="E1510" i="1"/>
  <c r="E1509" i="1"/>
  <c r="E1508" i="1"/>
  <c r="E1507" i="1"/>
  <c r="E1506" i="1"/>
  <c r="E1505" i="1"/>
  <c r="E1504" i="1"/>
  <c r="E1503" i="1"/>
  <c r="E1502" i="1"/>
  <c r="E1501" i="1"/>
  <c r="G1500" i="1"/>
  <c r="F1500" i="1"/>
  <c r="E1500" i="1"/>
  <c r="E1499" i="1"/>
  <c r="E1498" i="1"/>
  <c r="E1497" i="1"/>
  <c r="E1496" i="1"/>
  <c r="E1495" i="1"/>
  <c r="E1494" i="1"/>
  <c r="E1493" i="1"/>
  <c r="E1492" i="1"/>
  <c r="E1491" i="1"/>
  <c r="G1490" i="1"/>
  <c r="F1490" i="1"/>
  <c r="E1490" i="1"/>
  <c r="E1489" i="1"/>
  <c r="E1488" i="1"/>
  <c r="E1487" i="1"/>
  <c r="E1486" i="1"/>
  <c r="E1485" i="1"/>
  <c r="E1484" i="1"/>
  <c r="E1483" i="1"/>
  <c r="E1482" i="1"/>
  <c r="E1481" i="1"/>
  <c r="G1480" i="1"/>
  <c r="F1480" i="1"/>
  <c r="E1480" i="1"/>
  <c r="E1479" i="1"/>
  <c r="E1478" i="1"/>
  <c r="E1477" i="1"/>
  <c r="E1476" i="1"/>
  <c r="E1475" i="1"/>
  <c r="E1474" i="1"/>
  <c r="E1473" i="1"/>
  <c r="E1472" i="1"/>
  <c r="E1471" i="1"/>
  <c r="G1470" i="1"/>
  <c r="F1470" i="1"/>
  <c r="E1470" i="1"/>
  <c r="E1469" i="1"/>
  <c r="E1468" i="1"/>
  <c r="E1467" i="1"/>
  <c r="E1466" i="1"/>
  <c r="E1465" i="1"/>
  <c r="E1464" i="1"/>
  <c r="E1463" i="1"/>
  <c r="F1462" i="1"/>
  <c r="E1462" i="1" s="1"/>
  <c r="F1461" i="1"/>
  <c r="E1461" i="1" s="1"/>
  <c r="G1460" i="1"/>
  <c r="E1459" i="1"/>
  <c r="E1458" i="1"/>
  <c r="E1457" i="1"/>
  <c r="E1456" i="1"/>
  <c r="E1455" i="1"/>
  <c r="E1454" i="1"/>
  <c r="E1453" i="1"/>
  <c r="F1452" i="1"/>
  <c r="E1452" i="1" s="1"/>
  <c r="F1451" i="1"/>
  <c r="E1451" i="1" s="1"/>
  <c r="G1450" i="1"/>
  <c r="E1449" i="1"/>
  <c r="E1448" i="1"/>
  <c r="E1447" i="1"/>
  <c r="E1446" i="1"/>
  <c r="E1445" i="1"/>
  <c r="E1444" i="1"/>
  <c r="E1443" i="1"/>
  <c r="E1442" i="1"/>
  <c r="E1441" i="1"/>
  <c r="G1440" i="1"/>
  <c r="F1440" i="1"/>
  <c r="E1440" i="1"/>
  <c r="E1439" i="1"/>
  <c r="E1438" i="1"/>
  <c r="E1437" i="1"/>
  <c r="E1436" i="1"/>
  <c r="E1435" i="1"/>
  <c r="E1434" i="1"/>
  <c r="E1433" i="1"/>
  <c r="E1432" i="1"/>
  <c r="E1431" i="1"/>
  <c r="G1430" i="1"/>
  <c r="F1430" i="1"/>
  <c r="E1430" i="1"/>
  <c r="E1429" i="1"/>
  <c r="E1428" i="1"/>
  <c r="E1427" i="1"/>
  <c r="E1426" i="1"/>
  <c r="E1425" i="1"/>
  <c r="E1424" i="1"/>
  <c r="E1423" i="1"/>
  <c r="E1422" i="1"/>
  <c r="E1421" i="1"/>
  <c r="G1420" i="1"/>
  <c r="F1420" i="1"/>
  <c r="E1420" i="1"/>
  <c r="E1419" i="1"/>
  <c r="E1418" i="1"/>
  <c r="E1417" i="1"/>
  <c r="E1416" i="1"/>
  <c r="E1415" i="1"/>
  <c r="E1414" i="1"/>
  <c r="E1413" i="1"/>
  <c r="E1412" i="1"/>
  <c r="E1411" i="1"/>
  <c r="G1410" i="1"/>
  <c r="F1410" i="1"/>
  <c r="E1410" i="1"/>
  <c r="E1409" i="1"/>
  <c r="E1408" i="1"/>
  <c r="E1407" i="1"/>
  <c r="E1406" i="1"/>
  <c r="E1405" i="1"/>
  <c r="E1404" i="1"/>
  <c r="E1403" i="1"/>
  <c r="E1402" i="1"/>
  <c r="E1401" i="1"/>
  <c r="G1400" i="1"/>
  <c r="F1400" i="1"/>
  <c r="E1400" i="1"/>
  <c r="E1399" i="1"/>
  <c r="E1398" i="1"/>
  <c r="E1397" i="1"/>
  <c r="E1396" i="1"/>
  <c r="E1395" i="1"/>
  <c r="E1394" i="1"/>
  <c r="E1393" i="1"/>
  <c r="E1392" i="1"/>
  <c r="E1391" i="1"/>
  <c r="G1390" i="1"/>
  <c r="F1390" i="1"/>
  <c r="E1390" i="1"/>
  <c r="E1389" i="1"/>
  <c r="E1388" i="1"/>
  <c r="E1387" i="1"/>
  <c r="E1386" i="1"/>
  <c r="E1385" i="1"/>
  <c r="E1384" i="1"/>
  <c r="E1383" i="1"/>
  <c r="E1382" i="1"/>
  <c r="E1381" i="1"/>
  <c r="G1380" i="1"/>
  <c r="F1380" i="1"/>
  <c r="E1380" i="1"/>
  <c r="E1379" i="1"/>
  <c r="E1378" i="1"/>
  <c r="E1377" i="1"/>
  <c r="E1376" i="1"/>
  <c r="E1375" i="1"/>
  <c r="E1374" i="1"/>
  <c r="E1373" i="1"/>
  <c r="E1372" i="1"/>
  <c r="E1371" i="1"/>
  <c r="G1370" i="1"/>
  <c r="F1370" i="1"/>
  <c r="E1370" i="1"/>
  <c r="E1369" i="1"/>
  <c r="E1368" i="1"/>
  <c r="E1367" i="1"/>
  <c r="E1366" i="1"/>
  <c r="E1365" i="1"/>
  <c r="E1364" i="1"/>
  <c r="E1363" i="1"/>
  <c r="E1362" i="1"/>
  <c r="E1361" i="1"/>
  <c r="G1360" i="1"/>
  <c r="F1360" i="1"/>
  <c r="E1360" i="1"/>
  <c r="E1359" i="1"/>
  <c r="E1358" i="1"/>
  <c r="E1357" i="1"/>
  <c r="E1356" i="1"/>
  <c r="E1355" i="1"/>
  <c r="G1354" i="1"/>
  <c r="E1354" i="1" s="1"/>
  <c r="G1353" i="1"/>
  <c r="E1353" i="1" s="1"/>
  <c r="E1352" i="1"/>
  <c r="E1351" i="1"/>
  <c r="G1350" i="1"/>
  <c r="F1350" i="1"/>
  <c r="E1350" i="1"/>
  <c r="E1349" i="1"/>
  <c r="E1348" i="1"/>
  <c r="E1347" i="1"/>
  <c r="E1346" i="1"/>
  <c r="E1345" i="1"/>
  <c r="E1344" i="1"/>
  <c r="E1343" i="1"/>
  <c r="E1342" i="1"/>
  <c r="E1341" i="1"/>
  <c r="G1340" i="1"/>
  <c r="F1340" i="1"/>
  <c r="E1340" i="1"/>
  <c r="E1339" i="1"/>
  <c r="E1338" i="1"/>
  <c r="E1337" i="1"/>
  <c r="E1336" i="1"/>
  <c r="E1335" i="1"/>
  <c r="E1334" i="1"/>
  <c r="E1333" i="1"/>
  <c r="E1332" i="1"/>
  <c r="E1331" i="1"/>
  <c r="G1330" i="1"/>
  <c r="F1330" i="1"/>
  <c r="E1330" i="1"/>
  <c r="E1329" i="1"/>
  <c r="E1328" i="1"/>
  <c r="E1327" i="1"/>
  <c r="E1326" i="1"/>
  <c r="E1325" i="1"/>
  <c r="E1324" i="1"/>
  <c r="E1323" i="1"/>
  <c r="E1322" i="1"/>
  <c r="E1321" i="1"/>
  <c r="G1320" i="1"/>
  <c r="F1320" i="1"/>
  <c r="E1320" i="1"/>
  <c r="E1319" i="1"/>
  <c r="E1318" i="1"/>
  <c r="E1317" i="1"/>
  <c r="E1316" i="1"/>
  <c r="E1315" i="1"/>
  <c r="F1314" i="1"/>
  <c r="E1314" i="1" s="1"/>
  <c r="F1313" i="1"/>
  <c r="E1313" i="1" s="1"/>
  <c r="E1312" i="1"/>
  <c r="E1311" i="1"/>
  <c r="G1310" i="1"/>
  <c r="F1310" i="1"/>
  <c r="E1310" i="1"/>
  <c r="E1309" i="1"/>
  <c r="E1308" i="1"/>
  <c r="E1307" i="1"/>
  <c r="G1306" i="1"/>
  <c r="E1306" i="1"/>
  <c r="G1305" i="1"/>
  <c r="E1305" i="1"/>
  <c r="E1304" i="1"/>
  <c r="E1303" i="1"/>
  <c r="E1302" i="1"/>
  <c r="E1301" i="1"/>
  <c r="G1300" i="1"/>
  <c r="F1300" i="1"/>
  <c r="E1300" i="1" s="1"/>
  <c r="E1299" i="1"/>
  <c r="E1298" i="1"/>
  <c r="E1297" i="1"/>
  <c r="E1296" i="1"/>
  <c r="E1295" i="1"/>
  <c r="E1294" i="1"/>
  <c r="E1293" i="1"/>
  <c r="E1292" i="1"/>
  <c r="E1291" i="1"/>
  <c r="G1290" i="1"/>
  <c r="F1290" i="1"/>
  <c r="E1290" i="1"/>
  <c r="E1289" i="1"/>
  <c r="E1288" i="1"/>
  <c r="E1287" i="1"/>
  <c r="E1286" i="1"/>
  <c r="E1285" i="1"/>
  <c r="E1284" i="1"/>
  <c r="E1283" i="1"/>
  <c r="E1282" i="1"/>
  <c r="E1281" i="1"/>
  <c r="G1280" i="1"/>
  <c r="F1280" i="1"/>
  <c r="E1280" i="1"/>
  <c r="E1279" i="1"/>
  <c r="E1278" i="1"/>
  <c r="E1277" i="1"/>
  <c r="E1276" i="1"/>
  <c r="E1275" i="1"/>
  <c r="E1274" i="1"/>
  <c r="E1273" i="1"/>
  <c r="E1272" i="1"/>
  <c r="E1271" i="1"/>
  <c r="G1270" i="1"/>
  <c r="F1270" i="1"/>
  <c r="E1270" i="1"/>
  <c r="E1269" i="1"/>
  <c r="E1268" i="1"/>
  <c r="E1267" i="1"/>
  <c r="E1266" i="1"/>
  <c r="E1265" i="1"/>
  <c r="E1264" i="1"/>
  <c r="E1263" i="1"/>
  <c r="E1262" i="1"/>
  <c r="E1261" i="1"/>
  <c r="G1260" i="1"/>
  <c r="F1260" i="1"/>
  <c r="E1260" i="1"/>
  <c r="E1259" i="1"/>
  <c r="E1258" i="1"/>
  <c r="E1257" i="1"/>
  <c r="E1256" i="1"/>
  <c r="E1255" i="1"/>
  <c r="F1254" i="1"/>
  <c r="E1254" i="1" s="1"/>
  <c r="F1253" i="1"/>
  <c r="E1253" i="1" s="1"/>
  <c r="E1252" i="1"/>
  <c r="E1251" i="1"/>
  <c r="G1250" i="1"/>
  <c r="F1250" i="1"/>
  <c r="E1250" i="1"/>
  <c r="E1249" i="1"/>
  <c r="E1248" i="1"/>
  <c r="E1247" i="1"/>
  <c r="E1246" i="1"/>
  <c r="E1245" i="1"/>
  <c r="E1244" i="1"/>
  <c r="E1243" i="1"/>
  <c r="F1242" i="1"/>
  <c r="E1242" i="1" s="1"/>
  <c r="F1241" i="1"/>
  <c r="E1241" i="1" s="1"/>
  <c r="G1240" i="1"/>
  <c r="F1240" i="1"/>
  <c r="E1240" i="1"/>
  <c r="E1239" i="1"/>
  <c r="E1238" i="1"/>
  <c r="E1237" i="1"/>
  <c r="E1236" i="1"/>
  <c r="E1235" i="1"/>
  <c r="E1234" i="1"/>
  <c r="E1233" i="1"/>
  <c r="E1232" i="1"/>
  <c r="E1231" i="1"/>
  <c r="G1230" i="1"/>
  <c r="F1230" i="1"/>
  <c r="E1230" i="1"/>
  <c r="E1229" i="1"/>
  <c r="E1228" i="1"/>
  <c r="E1227" i="1"/>
  <c r="E1226" i="1"/>
  <c r="E1225" i="1"/>
  <c r="E1224" i="1"/>
  <c r="E1223" i="1"/>
  <c r="E1222" i="1"/>
  <c r="E1221" i="1"/>
  <c r="G1220" i="1"/>
  <c r="F1220" i="1"/>
  <c r="E1220" i="1"/>
  <c r="E1219" i="1"/>
  <c r="E1218" i="1"/>
  <c r="E1217" i="1"/>
  <c r="E1216" i="1"/>
  <c r="E1215" i="1"/>
  <c r="F1214" i="1"/>
  <c r="E1214" i="1"/>
  <c r="F1213" i="1"/>
  <c r="E1213" i="1"/>
  <c r="E1212" i="1"/>
  <c r="E1211" i="1"/>
  <c r="G1210" i="1"/>
  <c r="F1210" i="1"/>
  <c r="E1210" i="1" s="1"/>
  <c r="E1209" i="1"/>
  <c r="E1208" i="1"/>
  <c r="E1207" i="1"/>
  <c r="E1206" i="1"/>
  <c r="E1205" i="1"/>
  <c r="E1204" i="1"/>
  <c r="E1203" i="1"/>
  <c r="E1202" i="1"/>
  <c r="E1201" i="1"/>
  <c r="G1200" i="1"/>
  <c r="F1200" i="1"/>
  <c r="E1200" i="1" s="1"/>
  <c r="E1199" i="1"/>
  <c r="E1198" i="1"/>
  <c r="E1197" i="1"/>
  <c r="E1196" i="1"/>
  <c r="E1195" i="1"/>
  <c r="E1194" i="1"/>
  <c r="E1193" i="1"/>
  <c r="E1192" i="1"/>
  <c r="E1191" i="1"/>
  <c r="G1190" i="1"/>
  <c r="F1190" i="1"/>
  <c r="E1190" i="1" s="1"/>
  <c r="E1189" i="1"/>
  <c r="E1188" i="1"/>
  <c r="E1187" i="1"/>
  <c r="E1186" i="1"/>
  <c r="E1185" i="1"/>
  <c r="E1184" i="1"/>
  <c r="E1183" i="1"/>
  <c r="E1182" i="1"/>
  <c r="E1181" i="1"/>
  <c r="G1180" i="1"/>
  <c r="F1180" i="1"/>
  <c r="E1180" i="1" s="1"/>
  <c r="E1179" i="1"/>
  <c r="E1178" i="1"/>
  <c r="E1177" i="1"/>
  <c r="E1176" i="1"/>
  <c r="E1175" i="1"/>
  <c r="E1174" i="1"/>
  <c r="E1173" i="1"/>
  <c r="F1172" i="1"/>
  <c r="E1172" i="1"/>
  <c r="F1171" i="1"/>
  <c r="E1171" i="1"/>
  <c r="G1170" i="1"/>
  <c r="F1170" i="1"/>
  <c r="E1170" i="1" s="1"/>
  <c r="E1169" i="1"/>
  <c r="E1168" i="1"/>
  <c r="E1167" i="1"/>
  <c r="E1166" i="1"/>
  <c r="E1165" i="1"/>
  <c r="E1164" i="1"/>
  <c r="E1163" i="1"/>
  <c r="E1162" i="1"/>
  <c r="E1161" i="1"/>
  <c r="G1160" i="1"/>
  <c r="F1160" i="1"/>
  <c r="E1160" i="1" s="1"/>
  <c r="E1159" i="1"/>
  <c r="E1158" i="1"/>
  <c r="E1157" i="1"/>
  <c r="E1156" i="1"/>
  <c r="E1155" i="1"/>
  <c r="E1154" i="1"/>
  <c r="E1153" i="1"/>
  <c r="F1152" i="1"/>
  <c r="E1152" i="1"/>
  <c r="F1151" i="1"/>
  <c r="E1151" i="1"/>
  <c r="G1150" i="1"/>
  <c r="F1150" i="1"/>
  <c r="E1150" i="1" s="1"/>
  <c r="E1149" i="1"/>
  <c r="E1148" i="1"/>
  <c r="E1147" i="1"/>
  <c r="E1146" i="1"/>
  <c r="E1145" i="1"/>
  <c r="E1144" i="1"/>
  <c r="E1143" i="1"/>
  <c r="E1142" i="1"/>
  <c r="E1141" i="1"/>
  <c r="G1140" i="1"/>
  <c r="F1140" i="1"/>
  <c r="E1140" i="1" s="1"/>
  <c r="E1139" i="1"/>
  <c r="E1138" i="1"/>
  <c r="E1137" i="1"/>
  <c r="E1136" i="1"/>
  <c r="E1135" i="1"/>
  <c r="E1134" i="1"/>
  <c r="E1133" i="1"/>
  <c r="E1132" i="1"/>
  <c r="E1131" i="1"/>
  <c r="G1130" i="1"/>
  <c r="F1130" i="1"/>
  <c r="E1130" i="1" s="1"/>
  <c r="E1129" i="1"/>
  <c r="E1128" i="1"/>
  <c r="E1127" i="1"/>
  <c r="E1126" i="1"/>
  <c r="E1125" i="1"/>
  <c r="E1124" i="1"/>
  <c r="E1123" i="1"/>
  <c r="E1122" i="1"/>
  <c r="E1121" i="1"/>
  <c r="G1120" i="1"/>
  <c r="F1120" i="1"/>
  <c r="E1120" i="1" s="1"/>
  <c r="E1119" i="1"/>
  <c r="E1118" i="1"/>
  <c r="E1117" i="1"/>
  <c r="E1116" i="1"/>
  <c r="E1115" i="1"/>
  <c r="E1114" i="1"/>
  <c r="E1113" i="1"/>
  <c r="F1112" i="1"/>
  <c r="E1112" i="1"/>
  <c r="F1111" i="1"/>
  <c r="E1111" i="1"/>
  <c r="G1110" i="1"/>
  <c r="F1110" i="1"/>
  <c r="E1110" i="1" s="1"/>
  <c r="E1109" i="1"/>
  <c r="E1108" i="1"/>
  <c r="E1107" i="1"/>
  <c r="E1106" i="1"/>
  <c r="E1105" i="1"/>
  <c r="E1104" i="1"/>
  <c r="E1103" i="1"/>
  <c r="E1102" i="1"/>
  <c r="E1101" i="1"/>
  <c r="G1100" i="1"/>
  <c r="F1100" i="1"/>
  <c r="E1100" i="1" s="1"/>
  <c r="E1099" i="1"/>
  <c r="E1098" i="1"/>
  <c r="E1097" i="1"/>
  <c r="E1096" i="1"/>
  <c r="E1095" i="1"/>
  <c r="E1094" i="1"/>
  <c r="E1093" i="1"/>
  <c r="E1092" i="1"/>
  <c r="E1091" i="1"/>
  <c r="G1090" i="1"/>
  <c r="F1090" i="1"/>
  <c r="E1090" i="1" s="1"/>
  <c r="E1089" i="1"/>
  <c r="E1088" i="1"/>
  <c r="E1087" i="1"/>
  <c r="E1086" i="1"/>
  <c r="E1085" i="1"/>
  <c r="E1084" i="1"/>
  <c r="E1083" i="1"/>
  <c r="E1082" i="1"/>
  <c r="E1081" i="1"/>
  <c r="G1080" i="1"/>
  <c r="F1080" i="1"/>
  <c r="E1080" i="1" s="1"/>
  <c r="E1079" i="1"/>
  <c r="E1078" i="1"/>
  <c r="E1077" i="1"/>
  <c r="E1076" i="1"/>
  <c r="E1075" i="1"/>
  <c r="E1074" i="1"/>
  <c r="E1073" i="1"/>
  <c r="E1072" i="1"/>
  <c r="E1071" i="1"/>
  <c r="G1070" i="1"/>
  <c r="F1070" i="1"/>
  <c r="E1070" i="1" s="1"/>
  <c r="E1069" i="1"/>
  <c r="E1068" i="1"/>
  <c r="E1067" i="1"/>
  <c r="E1066" i="1"/>
  <c r="E1065" i="1"/>
  <c r="E1064" i="1"/>
  <c r="E1063" i="1"/>
  <c r="E1062" i="1"/>
  <c r="E1061" i="1"/>
  <c r="G1060" i="1"/>
  <c r="F1060" i="1"/>
  <c r="E1060" i="1" s="1"/>
  <c r="E1059" i="1"/>
  <c r="E1058" i="1"/>
  <c r="E1057" i="1"/>
  <c r="E1056" i="1"/>
  <c r="E1055" i="1"/>
  <c r="E1054" i="1"/>
  <c r="E1053" i="1"/>
  <c r="F1052" i="1"/>
  <c r="E1052" i="1"/>
  <c r="F1051" i="1"/>
  <c r="E1051" i="1"/>
  <c r="G1050" i="1"/>
  <c r="F1050" i="1"/>
  <c r="E1050" i="1" s="1"/>
  <c r="E1049" i="1"/>
  <c r="E1048" i="1"/>
  <c r="E1047" i="1"/>
  <c r="E1046" i="1"/>
  <c r="E1045" i="1"/>
  <c r="E1044" i="1"/>
  <c r="E1043" i="1"/>
  <c r="E1042" i="1"/>
  <c r="E1041" i="1"/>
  <c r="G1040" i="1"/>
  <c r="F1040" i="1"/>
  <c r="E1040" i="1" s="1"/>
  <c r="E1039" i="1"/>
  <c r="E1038" i="1"/>
  <c r="E1037" i="1"/>
  <c r="E1036" i="1"/>
  <c r="E1035" i="1"/>
  <c r="E1034" i="1"/>
  <c r="E1033" i="1"/>
  <c r="E1032" i="1"/>
  <c r="E1031" i="1"/>
  <c r="G1030" i="1"/>
  <c r="F1030" i="1"/>
  <c r="E1030" i="1" s="1"/>
  <c r="E1029" i="1"/>
  <c r="E1028" i="1"/>
  <c r="E1027" i="1"/>
  <c r="E1026" i="1"/>
  <c r="E1025" i="1"/>
  <c r="E1024" i="1"/>
  <c r="E1023" i="1"/>
  <c r="E1022" i="1"/>
  <c r="E1021" i="1"/>
  <c r="G1020" i="1"/>
  <c r="F1020" i="1"/>
  <c r="E1020" i="1" s="1"/>
  <c r="E1019" i="1"/>
  <c r="E1018" i="1"/>
  <c r="E1017" i="1"/>
  <c r="E1016" i="1"/>
  <c r="E1015" i="1"/>
  <c r="E1014" i="1"/>
  <c r="E1013" i="1"/>
  <c r="E1012" i="1"/>
  <c r="E1011" i="1"/>
  <c r="G1010" i="1"/>
  <c r="F1010" i="1"/>
  <c r="E1010" i="1" s="1"/>
  <c r="E1009" i="1"/>
  <c r="E1008" i="1"/>
  <c r="E1007" i="1"/>
  <c r="E1006" i="1"/>
  <c r="E1005" i="1"/>
  <c r="E1004" i="1"/>
  <c r="E1003" i="1"/>
  <c r="E1002" i="1"/>
  <c r="E1001" i="1"/>
  <c r="G1000" i="1"/>
  <c r="F1000" i="1"/>
  <c r="E1000" i="1" s="1"/>
  <c r="E999" i="1"/>
  <c r="E998" i="1"/>
  <c r="E997" i="1"/>
  <c r="E996" i="1"/>
  <c r="E995" i="1"/>
  <c r="E994" i="1"/>
  <c r="E993" i="1"/>
  <c r="E992" i="1"/>
  <c r="E991" i="1"/>
  <c r="G990" i="1"/>
  <c r="F990" i="1"/>
  <c r="E990" i="1" s="1"/>
  <c r="E989" i="1"/>
  <c r="E988" i="1"/>
  <c r="E987" i="1"/>
  <c r="E986" i="1"/>
  <c r="E985" i="1"/>
  <c r="E984" i="1"/>
  <c r="E983" i="1"/>
  <c r="E982" i="1"/>
  <c r="E981" i="1"/>
  <c r="G980" i="1"/>
  <c r="F980" i="1"/>
  <c r="E980" i="1" s="1"/>
  <c r="E979" i="1"/>
  <c r="E978" i="1"/>
  <c r="E977" i="1"/>
  <c r="E976" i="1"/>
  <c r="E975" i="1"/>
  <c r="E974" i="1"/>
  <c r="E973" i="1"/>
  <c r="E972" i="1"/>
  <c r="E971" i="1"/>
  <c r="G970" i="1"/>
  <c r="F970" i="1"/>
  <c r="E970" i="1" s="1"/>
  <c r="E969" i="1"/>
  <c r="E968" i="1"/>
  <c r="E967" i="1"/>
  <c r="E966" i="1"/>
  <c r="E965" i="1"/>
  <c r="E964" i="1"/>
  <c r="E963" i="1"/>
  <c r="E962" i="1"/>
  <c r="E961" i="1"/>
  <c r="G960" i="1"/>
  <c r="F960" i="1"/>
  <c r="E960" i="1" s="1"/>
  <c r="E959" i="1"/>
  <c r="E958" i="1"/>
  <c r="E957" i="1"/>
  <c r="E956" i="1"/>
  <c r="E955" i="1"/>
  <c r="E954" i="1"/>
  <c r="E953" i="1"/>
  <c r="F952" i="1"/>
  <c r="E952" i="1"/>
  <c r="F951" i="1"/>
  <c r="E951" i="1"/>
  <c r="G950" i="1"/>
  <c r="F950" i="1"/>
  <c r="E950" i="1" s="1"/>
  <c r="E949" i="1"/>
  <c r="E948" i="1"/>
  <c r="E947" i="1"/>
  <c r="E946" i="1"/>
  <c r="E945" i="1"/>
  <c r="F944" i="1"/>
  <c r="E944" i="1"/>
  <c r="E943" i="1"/>
  <c r="E942" i="1"/>
  <c r="E941" i="1"/>
  <c r="G940" i="1"/>
  <c r="F940" i="1"/>
  <c r="E940" i="1"/>
  <c r="E939" i="1"/>
  <c r="E938" i="1"/>
  <c r="E937" i="1"/>
  <c r="E936" i="1"/>
  <c r="E935" i="1"/>
  <c r="E934" i="1"/>
  <c r="E933" i="1"/>
  <c r="E932" i="1"/>
  <c r="E931" i="1"/>
  <c r="G930" i="1"/>
  <c r="F930" i="1"/>
  <c r="E930" i="1"/>
  <c r="E929" i="1"/>
  <c r="E928" i="1"/>
  <c r="E927" i="1"/>
  <c r="E926" i="1"/>
  <c r="E925" i="1"/>
  <c r="E924" i="1"/>
  <c r="E923" i="1"/>
  <c r="E922" i="1"/>
  <c r="E921" i="1"/>
  <c r="G920" i="1"/>
  <c r="F920" i="1"/>
  <c r="E920" i="1"/>
  <c r="E919" i="1"/>
  <c r="E918" i="1"/>
  <c r="E917" i="1"/>
  <c r="E916" i="1"/>
  <c r="E915" i="1"/>
  <c r="E914" i="1"/>
  <c r="E913" i="1"/>
  <c r="E912" i="1"/>
  <c r="E911" i="1"/>
  <c r="G910" i="1"/>
  <c r="F910" i="1"/>
  <c r="E910" i="1"/>
  <c r="E909" i="1"/>
  <c r="E908" i="1"/>
  <c r="E907" i="1"/>
  <c r="E906" i="1"/>
  <c r="E905" i="1"/>
  <c r="E904" i="1"/>
  <c r="E903" i="1"/>
  <c r="E902" i="1"/>
  <c r="E901" i="1"/>
  <c r="G900" i="1"/>
  <c r="F900" i="1"/>
  <c r="E900" i="1"/>
  <c r="E899" i="1"/>
  <c r="E898" i="1"/>
  <c r="E897" i="1"/>
  <c r="E896" i="1"/>
  <c r="E895" i="1"/>
  <c r="E894" i="1"/>
  <c r="E893" i="1"/>
  <c r="E892" i="1"/>
  <c r="E891" i="1"/>
  <c r="G890" i="1"/>
  <c r="F890" i="1"/>
  <c r="E890" i="1"/>
  <c r="E889" i="1"/>
  <c r="E888" i="1"/>
  <c r="E887" i="1"/>
  <c r="E886" i="1"/>
  <c r="E885" i="1"/>
  <c r="E884" i="1"/>
  <c r="E883" i="1"/>
  <c r="E882" i="1"/>
  <c r="E881" i="1"/>
  <c r="G880" i="1"/>
  <c r="F880" i="1"/>
  <c r="E880" i="1" s="1"/>
  <c r="E879" i="1"/>
  <c r="E878" i="1"/>
  <c r="E877" i="1"/>
  <c r="E876" i="1"/>
  <c r="E875" i="1"/>
  <c r="E874" i="1"/>
  <c r="E873" i="1"/>
  <c r="E872" i="1"/>
  <c r="E871" i="1"/>
  <c r="G870" i="1"/>
  <c r="F870" i="1"/>
  <c r="E870" i="1" s="1"/>
  <c r="E869" i="1"/>
  <c r="E868" i="1"/>
  <c r="E867" i="1"/>
  <c r="E866" i="1"/>
  <c r="E865" i="1"/>
  <c r="E864" i="1"/>
  <c r="E863" i="1"/>
  <c r="E862" i="1"/>
  <c r="E861" i="1"/>
  <c r="G860" i="1"/>
  <c r="F860" i="1"/>
  <c r="E860" i="1" s="1"/>
  <c r="E859" i="1"/>
  <c r="G858" i="1"/>
  <c r="F858" i="1"/>
  <c r="E858" i="1" s="1"/>
  <c r="G857" i="1"/>
  <c r="F857" i="1"/>
  <c r="E857" i="1"/>
  <c r="G856" i="1"/>
  <c r="F856" i="1"/>
  <c r="E856" i="1"/>
  <c r="G855" i="1"/>
  <c r="F855" i="1"/>
  <c r="E855" i="1"/>
  <c r="G854" i="1"/>
  <c r="F854" i="1"/>
  <c r="E854" i="1" s="1"/>
  <c r="G853" i="1"/>
  <c r="F853" i="1"/>
  <c r="E853" i="1"/>
  <c r="G852" i="1"/>
  <c r="F852" i="1"/>
  <c r="E852" i="1" s="1"/>
  <c r="G851" i="1"/>
  <c r="F851" i="1"/>
  <c r="E851" i="1"/>
  <c r="G850" i="1"/>
  <c r="G849" i="1"/>
  <c r="F849" i="1"/>
  <c r="E849" i="1" s="1"/>
  <c r="E848" i="1"/>
  <c r="E847" i="1"/>
  <c r="E846" i="1"/>
  <c r="E845" i="1"/>
  <c r="E844" i="1"/>
  <c r="E843" i="1"/>
  <c r="E842" i="1"/>
  <c r="E841" i="1"/>
  <c r="E840" i="1"/>
  <c r="G839" i="1"/>
  <c r="F839" i="1"/>
  <c r="E839" i="1" s="1"/>
  <c r="E838" i="1"/>
  <c r="E837" i="1"/>
  <c r="E836" i="1"/>
  <c r="E835" i="1"/>
  <c r="E834" i="1"/>
  <c r="E833" i="1"/>
  <c r="E832" i="1"/>
  <c r="E831" i="1"/>
  <c r="E830" i="1"/>
  <c r="E829" i="1"/>
  <c r="G828" i="1"/>
  <c r="F828" i="1"/>
  <c r="E828" i="1"/>
  <c r="E827" i="1"/>
  <c r="F826" i="1"/>
  <c r="E826" i="1" s="1"/>
  <c r="E825" i="1"/>
  <c r="E824" i="1"/>
  <c r="E823" i="1"/>
  <c r="E822" i="1"/>
  <c r="E821" i="1"/>
  <c r="E820" i="1"/>
  <c r="E819" i="1"/>
  <c r="E818" i="1"/>
  <c r="F817" i="1"/>
  <c r="E817" i="1" s="1"/>
  <c r="E816" i="1"/>
  <c r="E815" i="1"/>
  <c r="E814" i="1"/>
  <c r="E813" i="1"/>
  <c r="E812" i="1"/>
  <c r="E811" i="1"/>
  <c r="E810" i="1"/>
  <c r="E809" i="1"/>
  <c r="E808" i="1"/>
  <c r="E807" i="1"/>
  <c r="G806" i="1"/>
  <c r="F806" i="1"/>
  <c r="E806" i="1"/>
  <c r="E805" i="1"/>
  <c r="E804" i="1"/>
  <c r="E803" i="1"/>
  <c r="E802" i="1"/>
  <c r="E801" i="1"/>
  <c r="E800" i="1"/>
  <c r="E799" i="1"/>
  <c r="E798" i="1"/>
  <c r="E797" i="1"/>
  <c r="E796" i="1"/>
  <c r="G795" i="1"/>
  <c r="F795" i="1"/>
  <c r="E795" i="1" s="1"/>
  <c r="E794" i="1"/>
  <c r="E793" i="1"/>
  <c r="E792" i="1"/>
  <c r="E791" i="1"/>
  <c r="E790" i="1"/>
  <c r="E789" i="1"/>
  <c r="E788" i="1"/>
  <c r="E787" i="1"/>
  <c r="E786" i="1"/>
  <c r="E785" i="1"/>
  <c r="G784" i="1"/>
  <c r="F784" i="1"/>
  <c r="E784" i="1"/>
  <c r="E783" i="1"/>
  <c r="E782" i="1"/>
  <c r="E781" i="1"/>
  <c r="E780" i="1"/>
  <c r="E779" i="1"/>
  <c r="E778" i="1"/>
  <c r="E777" i="1"/>
  <c r="E776" i="1"/>
  <c r="E775" i="1"/>
  <c r="E774" i="1"/>
  <c r="G773" i="1"/>
  <c r="F773" i="1"/>
  <c r="E773" i="1" s="1"/>
  <c r="E772" i="1"/>
  <c r="G771" i="1"/>
  <c r="E771" i="1"/>
  <c r="E770" i="1"/>
  <c r="E769" i="1"/>
  <c r="E768" i="1"/>
  <c r="E767" i="1"/>
  <c r="E766" i="1"/>
  <c r="E765" i="1"/>
  <c r="E764" i="1"/>
  <c r="E763" i="1"/>
  <c r="G762" i="1"/>
  <c r="F762" i="1"/>
  <c r="E762" i="1" s="1"/>
  <c r="E761" i="1"/>
  <c r="E760" i="1"/>
  <c r="E759" i="1"/>
  <c r="E758" i="1"/>
  <c r="E757" i="1"/>
  <c r="E756" i="1"/>
  <c r="E755" i="1"/>
  <c r="E754" i="1"/>
  <c r="E753" i="1"/>
  <c r="E752" i="1"/>
  <c r="G751" i="1"/>
  <c r="F751" i="1"/>
  <c r="E751" i="1"/>
  <c r="E750" i="1"/>
  <c r="E749" i="1"/>
  <c r="E748" i="1"/>
  <c r="E747" i="1"/>
  <c r="E746" i="1"/>
  <c r="E745" i="1"/>
  <c r="E744" i="1"/>
  <c r="E743" i="1"/>
  <c r="E742" i="1"/>
  <c r="E741" i="1"/>
  <c r="G740" i="1"/>
  <c r="F740" i="1"/>
  <c r="E740" i="1" s="1"/>
  <c r="E739" i="1"/>
  <c r="E738" i="1"/>
  <c r="E737" i="1"/>
  <c r="E736" i="1"/>
  <c r="E735" i="1"/>
  <c r="E734" i="1"/>
  <c r="E733" i="1"/>
  <c r="E732" i="1"/>
  <c r="E731" i="1"/>
  <c r="E730" i="1"/>
  <c r="G729" i="1"/>
  <c r="F729" i="1"/>
  <c r="E729" i="1"/>
  <c r="E728" i="1"/>
  <c r="E727" i="1"/>
  <c r="E726" i="1"/>
  <c r="E725" i="1"/>
  <c r="E724" i="1"/>
  <c r="E723" i="1"/>
  <c r="E722" i="1"/>
  <c r="E721" i="1"/>
  <c r="E720" i="1"/>
  <c r="E719" i="1"/>
  <c r="G718" i="1"/>
  <c r="F718" i="1"/>
  <c r="E718" i="1" s="1"/>
  <c r="E717" i="1"/>
  <c r="E716" i="1"/>
  <c r="E715" i="1"/>
  <c r="E714" i="1"/>
  <c r="E713" i="1"/>
  <c r="E712" i="1"/>
  <c r="E711" i="1"/>
  <c r="E710" i="1"/>
  <c r="E709" i="1"/>
  <c r="E708" i="1"/>
  <c r="G707" i="1"/>
  <c r="F707" i="1"/>
  <c r="E707" i="1"/>
  <c r="E706" i="1"/>
  <c r="G705" i="1"/>
  <c r="F705" i="1"/>
  <c r="E705" i="1"/>
  <c r="E704" i="1"/>
  <c r="E703" i="1"/>
  <c r="E702" i="1"/>
  <c r="E701" i="1"/>
  <c r="E700" i="1"/>
  <c r="E699" i="1"/>
  <c r="E698" i="1"/>
  <c r="E697" i="1"/>
  <c r="G696" i="1"/>
  <c r="F696" i="1"/>
  <c r="E696" i="1" s="1"/>
  <c r="E695" i="1"/>
  <c r="E694" i="1"/>
  <c r="E693" i="1"/>
  <c r="E692" i="1"/>
  <c r="E691" i="1"/>
  <c r="E690" i="1"/>
  <c r="E689" i="1"/>
  <c r="E688" i="1"/>
  <c r="E687" i="1"/>
  <c r="E686" i="1"/>
  <c r="G685" i="1"/>
  <c r="F685" i="1"/>
  <c r="E685" i="1"/>
  <c r="E684" i="1"/>
  <c r="E683" i="1"/>
  <c r="E682" i="1"/>
  <c r="E681" i="1"/>
  <c r="E680" i="1"/>
  <c r="E679" i="1"/>
  <c r="E678" i="1"/>
  <c r="E677" i="1"/>
  <c r="E676" i="1"/>
  <c r="E675" i="1"/>
  <c r="G674" i="1"/>
  <c r="F674" i="1"/>
  <c r="E674" i="1" s="1"/>
  <c r="E673" i="1"/>
  <c r="E672" i="1"/>
  <c r="E671" i="1"/>
  <c r="E670" i="1"/>
  <c r="E669" i="1"/>
  <c r="E668" i="1"/>
  <c r="E667" i="1"/>
  <c r="E666" i="1"/>
  <c r="E665" i="1"/>
  <c r="E664" i="1"/>
  <c r="G663" i="1"/>
  <c r="F663" i="1"/>
  <c r="E663" i="1"/>
  <c r="E662" i="1"/>
  <c r="E661" i="1"/>
  <c r="E660" i="1"/>
  <c r="E659" i="1"/>
  <c r="E658" i="1"/>
  <c r="E657" i="1"/>
  <c r="E656" i="1"/>
  <c r="E655" i="1"/>
  <c r="E654" i="1"/>
  <c r="E653" i="1"/>
  <c r="G652" i="1"/>
  <c r="F652" i="1"/>
  <c r="E652" i="1" s="1"/>
  <c r="E651" i="1"/>
  <c r="E650" i="1"/>
  <c r="E649" i="1"/>
  <c r="E648" i="1"/>
  <c r="E647" i="1"/>
  <c r="E646" i="1"/>
  <c r="E645" i="1"/>
  <c r="E644" i="1"/>
  <c r="E643" i="1"/>
  <c r="E642" i="1"/>
  <c r="G641" i="1"/>
  <c r="F641" i="1"/>
  <c r="E641" i="1"/>
  <c r="E640" i="1"/>
  <c r="F639" i="1"/>
  <c r="E639" i="1" s="1"/>
  <c r="E638" i="1"/>
  <c r="E637" i="1"/>
  <c r="E636" i="1"/>
  <c r="E635" i="1"/>
  <c r="E634" i="1"/>
  <c r="E633" i="1"/>
  <c r="E632" i="1"/>
  <c r="E631" i="1"/>
  <c r="G630" i="1"/>
  <c r="F630" i="1"/>
  <c r="E630" i="1"/>
  <c r="E629" i="1"/>
  <c r="G628" i="1"/>
  <c r="F628" i="1"/>
  <c r="E628" i="1"/>
  <c r="E627" i="1"/>
  <c r="E626" i="1"/>
  <c r="E625" i="1"/>
  <c r="E624" i="1"/>
  <c r="E623" i="1"/>
  <c r="E622" i="1"/>
  <c r="E621" i="1"/>
  <c r="E620" i="1"/>
  <c r="G619" i="1"/>
  <c r="F619" i="1"/>
  <c r="E619" i="1" s="1"/>
  <c r="E618" i="1"/>
  <c r="E617" i="1"/>
  <c r="E616" i="1"/>
  <c r="E615" i="1"/>
  <c r="E614" i="1"/>
  <c r="E613" i="1"/>
  <c r="E612" i="1"/>
  <c r="E611" i="1"/>
  <c r="E610" i="1"/>
  <c r="E609" i="1"/>
  <c r="G608" i="1"/>
  <c r="F608" i="1"/>
  <c r="E608" i="1"/>
  <c r="E607" i="1"/>
  <c r="E606" i="1"/>
  <c r="E605" i="1"/>
  <c r="E604" i="1"/>
  <c r="E603" i="1"/>
  <c r="E602" i="1"/>
  <c r="E601" i="1"/>
  <c r="E600" i="1"/>
  <c r="E599" i="1"/>
  <c r="E598" i="1"/>
  <c r="G597" i="1"/>
  <c r="F597" i="1"/>
  <c r="E597" i="1" s="1"/>
  <c r="E596" i="1"/>
  <c r="F595" i="1"/>
  <c r="E595" i="1"/>
  <c r="E594" i="1"/>
  <c r="E593" i="1"/>
  <c r="E592" i="1"/>
  <c r="E591" i="1"/>
  <c r="E590" i="1"/>
  <c r="E589" i="1"/>
  <c r="E588" i="1"/>
  <c r="E587" i="1"/>
  <c r="G586" i="1"/>
  <c r="F586" i="1"/>
  <c r="E586" i="1" s="1"/>
  <c r="E585" i="1"/>
  <c r="E584" i="1"/>
  <c r="E583" i="1"/>
  <c r="E582" i="1"/>
  <c r="E581" i="1"/>
  <c r="E580" i="1"/>
  <c r="E579" i="1"/>
  <c r="E578" i="1"/>
  <c r="E577" i="1"/>
  <c r="E576" i="1"/>
  <c r="G575" i="1"/>
  <c r="F575" i="1"/>
  <c r="E575" i="1"/>
  <c r="E574" i="1"/>
  <c r="E573" i="1"/>
  <c r="E572" i="1"/>
  <c r="E571" i="1"/>
  <c r="E570" i="1"/>
  <c r="E569" i="1"/>
  <c r="E568" i="1"/>
  <c r="E567" i="1"/>
  <c r="E566" i="1"/>
  <c r="E565" i="1"/>
  <c r="F564" i="1"/>
  <c r="E564" i="1"/>
  <c r="E563" i="1"/>
  <c r="E562" i="1"/>
  <c r="E561" i="1"/>
  <c r="E560" i="1"/>
  <c r="E559" i="1"/>
  <c r="E558" i="1"/>
  <c r="E557" i="1"/>
  <c r="E556" i="1"/>
  <c r="E555" i="1"/>
  <c r="E554" i="1"/>
  <c r="G553" i="1"/>
  <c r="F553" i="1"/>
  <c r="E553" i="1" s="1"/>
  <c r="E552" i="1"/>
  <c r="E551" i="1"/>
  <c r="E550" i="1"/>
  <c r="E549" i="1"/>
  <c r="E548" i="1"/>
  <c r="E547" i="1"/>
  <c r="E546" i="1"/>
  <c r="E545" i="1"/>
  <c r="E544" i="1"/>
  <c r="E543" i="1"/>
  <c r="F542" i="1"/>
  <c r="E542" i="1" s="1"/>
  <c r="E541" i="1"/>
  <c r="E540" i="1"/>
  <c r="E539" i="1"/>
  <c r="E538" i="1"/>
  <c r="E537" i="1"/>
  <c r="E536" i="1"/>
  <c r="E535" i="1"/>
  <c r="E534" i="1"/>
  <c r="E533" i="1"/>
  <c r="E532" i="1"/>
  <c r="G531" i="1"/>
  <c r="F531" i="1"/>
  <c r="E531" i="1"/>
  <c r="E530" i="1"/>
  <c r="E529" i="1"/>
  <c r="E528" i="1"/>
  <c r="E527" i="1"/>
  <c r="E526" i="1"/>
  <c r="E525" i="1"/>
  <c r="E524" i="1"/>
  <c r="E523" i="1"/>
  <c r="E522" i="1"/>
  <c r="E521" i="1"/>
  <c r="G520" i="1"/>
  <c r="F520" i="1"/>
  <c r="E520" i="1" s="1"/>
  <c r="E519" i="1"/>
  <c r="E518" i="1"/>
  <c r="E517" i="1"/>
  <c r="E516" i="1"/>
  <c r="E515" i="1"/>
  <c r="E514" i="1"/>
  <c r="E513" i="1"/>
  <c r="E512" i="1"/>
  <c r="E511" i="1"/>
  <c r="E510" i="1"/>
  <c r="G509" i="1"/>
  <c r="F509" i="1"/>
  <c r="E509" i="1"/>
  <c r="E508" i="1"/>
  <c r="E507" i="1"/>
  <c r="E506" i="1"/>
  <c r="E505" i="1"/>
  <c r="E504" i="1"/>
  <c r="E503" i="1"/>
  <c r="E502" i="1"/>
  <c r="E501" i="1"/>
  <c r="E500" i="1"/>
  <c r="E499" i="1"/>
  <c r="G498" i="1"/>
  <c r="F498" i="1"/>
  <c r="E498" i="1" s="1"/>
  <c r="E497" i="1"/>
  <c r="E496" i="1"/>
  <c r="E495" i="1"/>
  <c r="E494" i="1"/>
  <c r="E493" i="1"/>
  <c r="E492" i="1"/>
  <c r="E491" i="1"/>
  <c r="E490" i="1"/>
  <c r="E489" i="1"/>
  <c r="E488" i="1"/>
  <c r="G487" i="1"/>
  <c r="F487" i="1"/>
  <c r="E487" i="1"/>
  <c r="G485" i="1"/>
  <c r="E485" i="1"/>
  <c r="E484" i="1"/>
  <c r="E483" i="1"/>
  <c r="E482" i="1"/>
  <c r="E481" i="1"/>
  <c r="E480" i="1"/>
  <c r="E479" i="1"/>
  <c r="E478" i="1"/>
  <c r="E477" i="1"/>
  <c r="G476" i="1"/>
  <c r="F476" i="1"/>
  <c r="E476" i="1" s="1"/>
  <c r="E475" i="1"/>
  <c r="E474" i="1"/>
  <c r="E473" i="1"/>
  <c r="E472" i="1"/>
  <c r="E471" i="1"/>
  <c r="E470" i="1"/>
  <c r="E469" i="1"/>
  <c r="E468" i="1"/>
  <c r="E467" i="1"/>
  <c r="E466" i="1"/>
  <c r="G465" i="1"/>
  <c r="F465" i="1"/>
  <c r="E465" i="1"/>
  <c r="E463" i="1"/>
  <c r="E462" i="1"/>
  <c r="E461" i="1"/>
  <c r="E460" i="1"/>
  <c r="E459" i="1"/>
  <c r="E458" i="1"/>
  <c r="E457" i="1"/>
  <c r="E456" i="1"/>
  <c r="E455" i="1"/>
  <c r="G454" i="1"/>
  <c r="F454" i="1"/>
  <c r="E454" i="1"/>
  <c r="E453" i="1"/>
  <c r="E452" i="1"/>
  <c r="E451" i="1"/>
  <c r="E450" i="1"/>
  <c r="E449" i="1"/>
  <c r="E448" i="1"/>
  <c r="E447" i="1"/>
  <c r="E446" i="1"/>
  <c r="E445" i="1"/>
  <c r="E444" i="1"/>
  <c r="G443" i="1"/>
  <c r="F443" i="1"/>
  <c r="E443" i="1"/>
  <c r="E442" i="1"/>
  <c r="E441" i="1"/>
  <c r="E440" i="1"/>
  <c r="E439" i="1"/>
  <c r="E438" i="1"/>
  <c r="E437" i="1"/>
  <c r="E436" i="1"/>
  <c r="E435" i="1"/>
  <c r="E434" i="1"/>
  <c r="E433" i="1"/>
  <c r="G432" i="1"/>
  <c r="F432" i="1"/>
  <c r="E432" i="1" s="1"/>
  <c r="E431" i="1"/>
  <c r="E430" i="1"/>
  <c r="E429" i="1"/>
  <c r="E428" i="1"/>
  <c r="E427" i="1"/>
  <c r="E426" i="1"/>
  <c r="E425" i="1"/>
  <c r="E424" i="1"/>
  <c r="E423" i="1"/>
  <c r="E422" i="1"/>
  <c r="G421" i="1"/>
  <c r="F421" i="1"/>
  <c r="E421" i="1"/>
  <c r="E420" i="1"/>
  <c r="E419" i="1"/>
  <c r="E418" i="1"/>
  <c r="E417" i="1"/>
  <c r="E416" i="1"/>
  <c r="E415" i="1"/>
  <c r="E414" i="1"/>
  <c r="E413" i="1"/>
  <c r="E412" i="1"/>
  <c r="E411" i="1"/>
  <c r="G410" i="1"/>
  <c r="F410" i="1"/>
  <c r="E410" i="1" s="1"/>
  <c r="E409" i="1"/>
  <c r="E408" i="1"/>
  <c r="E407" i="1"/>
  <c r="E406" i="1"/>
  <c r="E405" i="1"/>
  <c r="E404" i="1"/>
  <c r="E403" i="1"/>
  <c r="E402" i="1"/>
  <c r="E401" i="1"/>
  <c r="E400" i="1"/>
  <c r="G399" i="1"/>
  <c r="F399" i="1"/>
  <c r="E399" i="1" s="1"/>
  <c r="E398" i="1"/>
  <c r="F397" i="1"/>
  <c r="E397" i="1"/>
  <c r="E396" i="1"/>
  <c r="E395" i="1"/>
  <c r="E394" i="1"/>
  <c r="E393" i="1"/>
  <c r="E392" i="1"/>
  <c r="E391" i="1"/>
  <c r="E390" i="1"/>
  <c r="E389" i="1"/>
  <c r="G388" i="1"/>
  <c r="F388" i="1"/>
  <c r="E388" i="1" s="1"/>
  <c r="E387" i="1"/>
  <c r="E386" i="1"/>
  <c r="E385" i="1"/>
  <c r="E384" i="1"/>
  <c r="E383" i="1"/>
  <c r="E382" i="1"/>
  <c r="E381" i="1"/>
  <c r="E380" i="1"/>
  <c r="E379" i="1"/>
  <c r="E378" i="1"/>
  <c r="G377" i="1"/>
  <c r="F377" i="1"/>
  <c r="E377" i="1"/>
  <c r="E376" i="1"/>
  <c r="E375" i="1"/>
  <c r="E374" i="1"/>
  <c r="E373" i="1"/>
  <c r="E372" i="1"/>
  <c r="E371" i="1"/>
  <c r="E370" i="1"/>
  <c r="E369" i="1"/>
  <c r="E368" i="1"/>
  <c r="E367" i="1"/>
  <c r="G366" i="1"/>
  <c r="F366" i="1"/>
  <c r="E366" i="1"/>
  <c r="E365" i="1"/>
  <c r="F364" i="1"/>
  <c r="E364" i="1"/>
  <c r="E363" i="1"/>
  <c r="E362" i="1"/>
  <c r="E361" i="1"/>
  <c r="E360" i="1"/>
  <c r="E359" i="1"/>
  <c r="E358" i="1"/>
  <c r="E357" i="1"/>
  <c r="E356" i="1"/>
  <c r="G355" i="1"/>
  <c r="F355" i="1"/>
  <c r="E355" i="1" s="1"/>
  <c r="E354" i="1"/>
  <c r="E353" i="1"/>
  <c r="E352" i="1"/>
  <c r="E351" i="1"/>
  <c r="E350" i="1"/>
  <c r="E349" i="1"/>
  <c r="E348" i="1"/>
  <c r="E347" i="1"/>
  <c r="E346" i="1"/>
  <c r="E345" i="1"/>
  <c r="G344" i="1"/>
  <c r="F344" i="1"/>
  <c r="E344" i="1"/>
  <c r="E343" i="1"/>
  <c r="F342" i="1"/>
  <c r="E342" i="1"/>
  <c r="E341" i="1"/>
  <c r="E340" i="1"/>
  <c r="E339" i="1"/>
  <c r="E338" i="1"/>
  <c r="E337" i="1"/>
  <c r="E336" i="1"/>
  <c r="E335" i="1"/>
  <c r="E334" i="1"/>
  <c r="G333" i="1"/>
  <c r="F333" i="1"/>
  <c r="E333" i="1" s="1"/>
  <c r="E332" i="1"/>
  <c r="G331" i="1"/>
  <c r="F331" i="1"/>
  <c r="E331" i="1" s="1"/>
  <c r="E330" i="1"/>
  <c r="E329" i="1"/>
  <c r="E328" i="1"/>
  <c r="E327" i="1"/>
  <c r="E326" i="1"/>
  <c r="E325" i="1"/>
  <c r="E324" i="1"/>
  <c r="E323" i="1"/>
  <c r="G322" i="1"/>
  <c r="F322" i="1"/>
  <c r="E322" i="1"/>
  <c r="E321" i="1"/>
  <c r="E320" i="1"/>
  <c r="E319" i="1"/>
  <c r="E318" i="1"/>
  <c r="E317" i="1"/>
  <c r="E316" i="1"/>
  <c r="E315" i="1"/>
  <c r="E314" i="1"/>
  <c r="E313" i="1"/>
  <c r="E312" i="1"/>
  <c r="G311" i="1"/>
  <c r="F311" i="1"/>
  <c r="E311" i="1" s="1"/>
  <c r="E310" i="1"/>
  <c r="F309" i="1"/>
  <c r="E309" i="1"/>
  <c r="E308" i="1"/>
  <c r="E307" i="1"/>
  <c r="E306" i="1"/>
  <c r="E305" i="1"/>
  <c r="E304" i="1"/>
  <c r="E303" i="1"/>
  <c r="E302" i="1"/>
  <c r="E301" i="1"/>
  <c r="G300" i="1"/>
  <c r="F300" i="1"/>
  <c r="E300" i="1"/>
  <c r="E299" i="1"/>
  <c r="E287" i="1"/>
  <c r="E286" i="1"/>
  <c r="E285" i="1"/>
  <c r="E284" i="1"/>
  <c r="E283" i="1"/>
  <c r="E282" i="1"/>
  <c r="E281" i="1"/>
  <c r="E280" i="1"/>
  <c r="E279" i="1"/>
  <c r="G278" i="1"/>
  <c r="F278" i="1"/>
  <c r="E278" i="1"/>
  <c r="E277" i="1"/>
  <c r="F276" i="1"/>
  <c r="E276" i="1"/>
  <c r="E275" i="1"/>
  <c r="E274" i="1"/>
  <c r="E273" i="1"/>
  <c r="E272" i="1"/>
  <c r="E271" i="1"/>
  <c r="E270" i="1"/>
  <c r="E269" i="1"/>
  <c r="E268" i="1"/>
  <c r="F267" i="1"/>
  <c r="E267" i="1"/>
  <c r="E266" i="1"/>
  <c r="E265" i="1"/>
  <c r="E264" i="1"/>
  <c r="E263" i="1"/>
  <c r="E262" i="1"/>
  <c r="E261" i="1"/>
  <c r="E260" i="1"/>
  <c r="E259" i="1"/>
  <c r="E258" i="1"/>
  <c r="E257" i="1"/>
  <c r="G256" i="1"/>
  <c r="F256" i="1"/>
  <c r="E256" i="1"/>
  <c r="E255" i="1"/>
  <c r="E254" i="1"/>
  <c r="E253" i="1"/>
  <c r="E252" i="1"/>
  <c r="E251" i="1"/>
  <c r="E250" i="1"/>
  <c r="E249" i="1"/>
  <c r="E248" i="1"/>
  <c r="E247" i="1"/>
  <c r="E246" i="1"/>
  <c r="F245" i="1"/>
  <c r="E245" i="1" s="1"/>
  <c r="E244" i="1"/>
  <c r="G243" i="1"/>
  <c r="F243" i="1"/>
  <c r="E243" i="1" s="1"/>
  <c r="E242" i="1"/>
  <c r="E241" i="1"/>
  <c r="E240" i="1"/>
  <c r="E239" i="1"/>
  <c r="E238" i="1"/>
  <c r="E237" i="1"/>
  <c r="E236" i="1"/>
  <c r="E235" i="1"/>
  <c r="G234" i="1"/>
  <c r="F234" i="1"/>
  <c r="E234" i="1"/>
  <c r="E233" i="1"/>
  <c r="E232" i="1"/>
  <c r="E231" i="1"/>
  <c r="E230" i="1"/>
  <c r="E229" i="1"/>
  <c r="E228" i="1"/>
  <c r="E227" i="1"/>
  <c r="E226" i="1"/>
  <c r="E225" i="1"/>
  <c r="E224" i="1"/>
  <c r="G223" i="1"/>
  <c r="F223" i="1"/>
  <c r="E223" i="1" s="1"/>
  <c r="E222" i="1"/>
  <c r="E221" i="1"/>
  <c r="E220" i="1"/>
  <c r="E219" i="1"/>
  <c r="E218" i="1"/>
  <c r="E217" i="1"/>
  <c r="E216" i="1"/>
  <c r="E215" i="1"/>
  <c r="E214" i="1"/>
  <c r="E213" i="1"/>
  <c r="F212" i="1"/>
  <c r="E212" i="1" s="1"/>
  <c r="E211" i="1"/>
  <c r="G210" i="1"/>
  <c r="E210" i="1"/>
  <c r="E209" i="1"/>
  <c r="E208" i="1"/>
  <c r="E207" i="1"/>
  <c r="E206" i="1"/>
  <c r="E205" i="1"/>
  <c r="E204" i="1"/>
  <c r="E203" i="1"/>
  <c r="E202" i="1"/>
  <c r="G201" i="1"/>
  <c r="F201" i="1"/>
  <c r="E201" i="1" s="1"/>
  <c r="E200" i="1"/>
  <c r="E199" i="1"/>
  <c r="E198" i="1"/>
  <c r="E197" i="1"/>
  <c r="E196" i="1"/>
  <c r="E195" i="1"/>
  <c r="E194" i="1"/>
  <c r="E193" i="1"/>
  <c r="E192" i="1"/>
  <c r="E191" i="1"/>
  <c r="G190" i="1"/>
  <c r="F190" i="1"/>
  <c r="E190" i="1"/>
  <c r="E189" i="1"/>
  <c r="E188" i="1"/>
  <c r="E187" i="1"/>
  <c r="E186" i="1"/>
  <c r="E185" i="1"/>
  <c r="E184" i="1"/>
  <c r="E183" i="1"/>
  <c r="E182" i="1"/>
  <c r="E181" i="1"/>
  <c r="E180" i="1"/>
  <c r="G179" i="1"/>
  <c r="F179" i="1"/>
  <c r="E179" i="1" s="1"/>
  <c r="E178" i="1"/>
  <c r="G177" i="1"/>
  <c r="E177" i="1"/>
  <c r="E176" i="1"/>
  <c r="E175" i="1"/>
  <c r="E174" i="1"/>
  <c r="E173" i="1"/>
  <c r="E172" i="1"/>
  <c r="E171" i="1"/>
  <c r="E170" i="1"/>
  <c r="E169" i="1"/>
  <c r="G168" i="1"/>
  <c r="F168" i="1"/>
  <c r="E168" i="1" s="1"/>
  <c r="E167" i="1"/>
  <c r="F166" i="1"/>
  <c r="E166" i="1"/>
  <c r="E165" i="1"/>
  <c r="E164" i="1"/>
  <c r="E163" i="1"/>
  <c r="E162" i="1"/>
  <c r="E161" i="1"/>
  <c r="E160" i="1"/>
  <c r="E159" i="1"/>
  <c r="E158" i="1"/>
  <c r="F157" i="1"/>
  <c r="E157" i="1"/>
  <c r="E156" i="1"/>
  <c r="F155" i="1"/>
  <c r="E155" i="1" s="1"/>
  <c r="E154" i="1"/>
  <c r="E153" i="1"/>
  <c r="E152" i="1"/>
  <c r="E151" i="1"/>
  <c r="E150" i="1"/>
  <c r="E149" i="1"/>
  <c r="F148" i="1"/>
  <c r="E148" i="1"/>
  <c r="F147" i="1"/>
  <c r="E147" i="1"/>
  <c r="G146" i="1"/>
  <c r="F146" i="1"/>
  <c r="E146" i="1" s="1"/>
  <c r="E145" i="1"/>
  <c r="E144" i="1"/>
  <c r="E143" i="1"/>
  <c r="E142" i="1"/>
  <c r="E141" i="1"/>
  <c r="E140" i="1"/>
  <c r="E139" i="1"/>
  <c r="E138" i="1"/>
  <c r="E137" i="1"/>
  <c r="E136" i="1"/>
  <c r="G135" i="1"/>
  <c r="F135" i="1"/>
  <c r="E135" i="1"/>
  <c r="E134" i="1"/>
  <c r="E133" i="1"/>
  <c r="E132" i="1"/>
  <c r="E131" i="1"/>
  <c r="E130" i="1"/>
  <c r="E129" i="1"/>
  <c r="E128" i="1"/>
  <c r="E127" i="1"/>
  <c r="E126" i="1"/>
  <c r="E125" i="1"/>
  <c r="G124" i="1"/>
  <c r="F124" i="1"/>
  <c r="E124" i="1" s="1"/>
  <c r="E123" i="1"/>
  <c r="E122" i="1"/>
  <c r="E121" i="1"/>
  <c r="E120" i="1"/>
  <c r="E119" i="1"/>
  <c r="E118" i="1"/>
  <c r="E117" i="1"/>
  <c r="E116" i="1"/>
  <c r="E115" i="1"/>
  <c r="E114" i="1"/>
  <c r="G113" i="1"/>
  <c r="F113" i="1"/>
  <c r="E113" i="1" s="1"/>
  <c r="E112" i="1"/>
  <c r="F111" i="1"/>
  <c r="E111" i="1"/>
  <c r="E110" i="1"/>
  <c r="E109" i="1"/>
  <c r="E108" i="1"/>
  <c r="E107" i="1"/>
  <c r="E106" i="1"/>
  <c r="E105" i="1"/>
  <c r="E104" i="1"/>
  <c r="E103" i="1"/>
  <c r="G102" i="1"/>
  <c r="F102" i="1"/>
  <c r="E102" i="1" s="1"/>
  <c r="E101" i="1"/>
  <c r="G100" i="1"/>
  <c r="F100" i="1"/>
  <c r="E100" i="1" s="1"/>
  <c r="E99" i="1"/>
  <c r="E98" i="1"/>
  <c r="E97" i="1"/>
  <c r="E96" i="1"/>
  <c r="E95" i="1"/>
  <c r="E94" i="1"/>
  <c r="E93" i="1"/>
  <c r="E92" i="1"/>
  <c r="G91" i="1"/>
  <c r="F91" i="1"/>
  <c r="E91" i="1"/>
  <c r="E90" i="1"/>
  <c r="G89" i="1"/>
  <c r="F89" i="1"/>
  <c r="E89" i="1"/>
  <c r="E88" i="1"/>
  <c r="E87" i="1"/>
  <c r="E86" i="1"/>
  <c r="E85" i="1"/>
  <c r="E84" i="1"/>
  <c r="E83" i="1"/>
  <c r="E82" i="1"/>
  <c r="E81" i="1"/>
  <c r="G80" i="1"/>
  <c r="F80" i="1"/>
  <c r="E80" i="1" s="1"/>
  <c r="E79" i="1"/>
  <c r="E78" i="1"/>
  <c r="E77" i="1"/>
  <c r="E76" i="1"/>
  <c r="E75" i="1"/>
  <c r="E74" i="1"/>
  <c r="E73" i="1"/>
  <c r="E72" i="1"/>
  <c r="E71" i="1"/>
  <c r="E70" i="1"/>
  <c r="G69" i="1"/>
  <c r="F69" i="1"/>
  <c r="E69" i="1" s="1"/>
  <c r="E68" i="1"/>
  <c r="F67" i="1"/>
  <c r="E67" i="1"/>
  <c r="E66" i="1"/>
  <c r="E65" i="1"/>
  <c r="E64" i="1"/>
  <c r="E63" i="1"/>
  <c r="E62" i="1"/>
  <c r="E61" i="1"/>
  <c r="E60" i="1"/>
  <c r="E59" i="1"/>
  <c r="G58" i="1"/>
  <c r="F58" i="1"/>
  <c r="E58" i="1" s="1"/>
  <c r="E57" i="1"/>
  <c r="G56" i="1"/>
  <c r="F56" i="1"/>
  <c r="E56" i="1" s="1"/>
  <c r="G55" i="1"/>
  <c r="F55" i="1"/>
  <c r="E55" i="1"/>
  <c r="G54" i="1"/>
  <c r="F54" i="1"/>
  <c r="E54" i="1" s="1"/>
  <c r="G53" i="1"/>
  <c r="F53" i="1"/>
  <c r="E53" i="1"/>
  <c r="G52" i="1"/>
  <c r="F52" i="1"/>
  <c r="E52" i="1" s="1"/>
  <c r="G51" i="1"/>
  <c r="F51" i="1"/>
  <c r="E51" i="1"/>
  <c r="G50" i="1"/>
  <c r="F50" i="1"/>
  <c r="E50" i="1" s="1"/>
  <c r="G49" i="1"/>
  <c r="F49" i="1"/>
  <c r="E49" i="1"/>
  <c r="G48" i="1"/>
  <c r="F48" i="1"/>
  <c r="E48" i="1" s="1"/>
  <c r="G47" i="1"/>
  <c r="F47" i="1"/>
  <c r="E47" i="1"/>
  <c r="G46" i="1"/>
  <c r="F46" i="1"/>
  <c r="E46" i="1" s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F31" i="1"/>
  <c r="E31" i="1" s="1"/>
  <c r="F30" i="1"/>
  <c r="E30" i="1" s="1"/>
  <c r="F29" i="1"/>
  <c r="E29" i="1" s="1"/>
  <c r="F28" i="1"/>
  <c r="E28" i="1" s="1"/>
  <c r="F27" i="1"/>
  <c r="E27" i="1" s="1"/>
  <c r="F26" i="1"/>
  <c r="E26" i="1" s="1"/>
  <c r="E25" i="1"/>
  <c r="E24" i="1"/>
  <c r="E23" i="1"/>
  <c r="E22" i="1"/>
  <c r="E21" i="1"/>
  <c r="G20" i="1"/>
  <c r="F20" i="1"/>
  <c r="E20" i="1" s="1"/>
  <c r="G19" i="1"/>
  <c r="F19" i="1"/>
  <c r="E19" i="1"/>
  <c r="G18" i="1"/>
  <c r="E18" i="1"/>
  <c r="G17" i="1"/>
  <c r="E17" i="1"/>
  <c r="G16" i="1"/>
  <c r="F16" i="1"/>
  <c r="E16" i="1" s="1"/>
  <c r="G15" i="1"/>
  <c r="F15" i="1"/>
  <c r="E15" i="1"/>
  <c r="E14" i="1"/>
  <c r="G13" i="1"/>
  <c r="F1450" i="1" l="1"/>
  <c r="F1460" i="1"/>
  <c r="E1460" i="1" s="1"/>
  <c r="E1450" i="1" l="1"/>
  <c r="F850" i="1"/>
  <c r="E850" i="1" l="1"/>
  <c r="F13" i="1"/>
  <c r="E13" i="1" s="1"/>
</calcChain>
</file>

<file path=xl/comments1.xml><?xml version="1.0" encoding="utf-8"?>
<comments xmlns="http://schemas.openxmlformats.org/spreadsheetml/2006/main">
  <authors>
    <author>Иванова Светлана Михайловна</author>
  </authors>
  <commentList>
    <comment ref="B849" authorId="0">
      <text>
        <r>
          <rPr>
            <b/>
            <sz val="9"/>
            <color indexed="81"/>
            <rFont val="Tahoma"/>
            <family val="2"/>
            <charset val="204"/>
          </rPr>
          <t>Иванова Светлана Михайловна:</t>
        </r>
        <r>
          <rPr>
            <sz val="9"/>
            <color indexed="81"/>
            <rFont val="Tahoma"/>
            <family val="2"/>
            <charset val="204"/>
          </rPr>
          <t xml:space="preserve">
ОБЯЗАТЕЛЬНО ПОАДРЕСНОЕ ЗАПОЛНЕНИЕ</t>
        </r>
      </text>
    </comment>
  </commentList>
</comments>
</file>

<file path=xl/sharedStrings.xml><?xml version="1.0" encoding="utf-8"?>
<sst xmlns="http://schemas.openxmlformats.org/spreadsheetml/2006/main" count="2974" uniqueCount="313">
  <si>
    <t>"Утверждаю"</t>
  </si>
  <si>
    <t xml:space="preserve">Генеральный директор </t>
  </si>
  <si>
    <t>ООО "ЖКС №1 Василеостровского района"</t>
  </si>
  <si>
    <t>_____________________Ю.П.Матвеев</t>
  </si>
  <si>
    <t>Выполнение  адресных программ текущего ремонта общего имущества в многоквартирных домах ООО "ЖКС №1 Василеостровского района"        12 месяцев   2018  года.</t>
  </si>
  <si>
    <t>Форма № 2</t>
  </si>
  <si>
    <t>Код</t>
  </si>
  <si>
    <t>Наименование работ/ адрес</t>
  </si>
  <si>
    <t>ед.изм.</t>
  </si>
  <si>
    <t>Текущий ремонт, выполняемый за счет средств</t>
  </si>
  <si>
    <t>Платы населения 
(работы, выполняемые 
управляющими организациями                            ООО "Жилкомсервис" с долей участия Санкт-Петербурга, СПб ГУП РЭП).</t>
  </si>
  <si>
    <t xml:space="preserve">Всего </t>
  </si>
  <si>
    <t>хоз.сп.</t>
  </si>
  <si>
    <t>подр.сп</t>
  </si>
  <si>
    <t>поправки хоз.сп</t>
  </si>
  <si>
    <t>I.</t>
  </si>
  <si>
    <t>ОБЩЕСТРОИТЕЛЬНЫЕ РАБОТЫ</t>
  </si>
  <si>
    <t>т.руб.</t>
  </si>
  <si>
    <t>Ремонт кровли (А.П.)</t>
  </si>
  <si>
    <t>к-во домов</t>
  </si>
  <si>
    <t>т.кв.м</t>
  </si>
  <si>
    <t>в том числе,</t>
  </si>
  <si>
    <t>1.1</t>
  </si>
  <si>
    <t>жесткой</t>
  </si>
  <si>
    <t>1.2</t>
  </si>
  <si>
    <t>мягкой</t>
  </si>
  <si>
    <t>1.3</t>
  </si>
  <si>
    <t>Усиление элементов деревянной стропильной системы</t>
  </si>
  <si>
    <t>1</t>
  </si>
  <si>
    <t>Большой пр., д. 62 лит.А</t>
  </si>
  <si>
    <t>2</t>
  </si>
  <si>
    <t>Кораблестроителей ул., д. 19 к.1 А где кв.196</t>
  </si>
  <si>
    <t>3</t>
  </si>
  <si>
    <t>Морская наб., д. 9 лит.А нижн.уров.</t>
  </si>
  <si>
    <t>4</t>
  </si>
  <si>
    <t>Морская неаб., д.15 лит.А</t>
  </si>
  <si>
    <t>5</t>
  </si>
  <si>
    <t>Морская наб., д. 15 лит.Г (кв.954,955)</t>
  </si>
  <si>
    <t>6</t>
  </si>
  <si>
    <t>Наличная ул., д. 15 лит.А</t>
  </si>
  <si>
    <t>7</t>
  </si>
  <si>
    <t>Наличная ул., д. 19 лит.А</t>
  </si>
  <si>
    <t>8</t>
  </si>
  <si>
    <t>Наличная ул., д. 33 лит.А</t>
  </si>
  <si>
    <t>9</t>
  </si>
  <si>
    <t>Наличная ул., д. 36 корп.3 лит.А</t>
  </si>
  <si>
    <t>10</t>
  </si>
  <si>
    <t>Нахимова ул., д. 5 кор.4 лит.А</t>
  </si>
  <si>
    <t>11</t>
  </si>
  <si>
    <t>Шевченко ул., д. 22 к.2 лит.Ж</t>
  </si>
  <si>
    <t>12</t>
  </si>
  <si>
    <t>Шевченко ул., д. 38 лит.А</t>
  </si>
  <si>
    <t>2.</t>
  </si>
  <si>
    <t>Нормализация ТВР чердачных помещений, (А.П.)  всего, в  том числе:</t>
  </si>
  <si>
    <t>2.1.</t>
  </si>
  <si>
    <t>Утепление (засыпка) чердачного перекрытия</t>
  </si>
  <si>
    <t>куб.м</t>
  </si>
  <si>
    <t>2.2.</t>
  </si>
  <si>
    <t>Дополнительная теплоизоляция верхней разводки системы отопления (по всей разводке)</t>
  </si>
  <si>
    <t>п.м</t>
  </si>
  <si>
    <t>2.3.</t>
  </si>
  <si>
    <t>Покрытие фасонных частей верхней разводки теплоизоляционной краской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</si>
  <si>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</si>
  <si>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</si>
  <si>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</si>
  <si>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</si>
  <si>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</si>
  <si>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>12 линия д.19 лит.А</t>
  </si>
  <si>
    <t>20 линия д.9 лит.А</t>
  </si>
  <si>
    <t>Беринга ул., д. 3 лит. З</t>
  </si>
  <si>
    <t>Большой пр., д. 82 лит.А</t>
  </si>
  <si>
    <t>Большой пр., д. 90 лит.А</t>
  </si>
  <si>
    <t>Большой пр., д. 91  лит.А</t>
  </si>
  <si>
    <t>Большой пр., д. 94 лит.А</t>
  </si>
  <si>
    <t>Большой пр., д. 96 лит.В</t>
  </si>
  <si>
    <t>Большой пр., д. 101лит.А</t>
  </si>
  <si>
    <t>Весельная ул., д.2/93 лит.А</t>
  </si>
  <si>
    <t>Весельная ул., д.2/93  лит.Б</t>
  </si>
  <si>
    <t>Весельная ул., д. 4 лит.А</t>
  </si>
  <si>
    <t>Прочие работы (ремонт вентиляционных и дымоходных каналов и т.д.) мет.двери 15шт.</t>
  </si>
  <si>
    <t>Весельная ул., д.5 лит.А</t>
  </si>
  <si>
    <t>Весельная ул., д. 9 лит.А</t>
  </si>
  <si>
    <t>Весельная ул., д.11  лит.А</t>
  </si>
  <si>
    <t>Гаванская ул., д. 2/97 лит.А</t>
  </si>
  <si>
    <t>Гаванская ул., д.6  лит.А</t>
  </si>
  <si>
    <t>Гаванская ул., д. 7 лит.А</t>
  </si>
  <si>
    <t>Гаванская ул., д. 11 лит.А</t>
  </si>
  <si>
    <t>л.к.№2,3,4,5,6</t>
  </si>
  <si>
    <t>Гаванская ул., д.12 лит.А</t>
  </si>
  <si>
    <t>Гаванская ул, д. 14 лит.Д</t>
  </si>
  <si>
    <t>Гаванская ул., д.32 лит.А</t>
  </si>
  <si>
    <t>Гаванская ул., д. 34 лит.А</t>
  </si>
  <si>
    <t>Гаванская ул., д. 35 лит.А</t>
  </si>
  <si>
    <t>Гаванская ул., д. 36 лит.А</t>
  </si>
  <si>
    <t>Гаванская ул., д. 37 лит.А</t>
  </si>
  <si>
    <t>Гаванская ул., д. 40 лит.А</t>
  </si>
  <si>
    <t>Гаванская ул., д. 41 лит.А</t>
  </si>
  <si>
    <t xml:space="preserve">Гаванская ул., д. 43лит.А </t>
  </si>
  <si>
    <t>Гаванская ул., д. 44 лит.А</t>
  </si>
  <si>
    <t>Гаванская ул., д. 47 лит.Д</t>
  </si>
  <si>
    <t>Гаванская ул., д. 48 лит.А</t>
  </si>
  <si>
    <t>Детская ул., д. 34 лит.А</t>
  </si>
  <si>
    <t>Карташихина ул., д. 6лит.А</t>
  </si>
  <si>
    <t>Карташихина  ул., д. 7 лит.А</t>
  </si>
  <si>
    <t>Карташихина ул., д. 12 лит.А</t>
  </si>
  <si>
    <t>Карташихина ул., д. 13 лит.А</t>
  </si>
  <si>
    <t>Карташихина ул., д. 17 лит.А</t>
  </si>
  <si>
    <t>Карташихина ул., д. 20 лит.В</t>
  </si>
  <si>
    <t>Карташихина ул., д. 21 лит.А</t>
  </si>
  <si>
    <t>Карташихина ул., д. 22 лит.А</t>
  </si>
  <si>
    <t>Косая линия д.24/25 лит.А</t>
  </si>
  <si>
    <t>Малый пр., д. 65 корп.1 лит.А</t>
  </si>
  <si>
    <t>Наличная ул., д. 11 лит.А</t>
  </si>
  <si>
    <t>Наличная ул., д.12 лит.А</t>
  </si>
  <si>
    <t>Наличная ул., 15 лит.А</t>
  </si>
  <si>
    <t>Наличная ул., д. 17 лит.А</t>
  </si>
  <si>
    <t>Наличная ул., 19 лит.А</t>
  </si>
  <si>
    <t>Наличная ул., 19 лит.Б</t>
  </si>
  <si>
    <t>Наличная ул., д. 21 лит.А</t>
  </si>
  <si>
    <t>Наличная ул., д. 23 лит.А</t>
  </si>
  <si>
    <t>Наличная ул., д. 25 лит.А</t>
  </si>
  <si>
    <t>Наличная ул., д. 27 лит.А</t>
  </si>
  <si>
    <t>Наличная ул., 31 лит.А</t>
  </si>
  <si>
    <t>Нахимова ул., д. 4 лит.В</t>
  </si>
  <si>
    <t>Опочинина ул., д. 11 лит.А</t>
  </si>
  <si>
    <t>Опочинина ул., д. 17 лит.В</t>
  </si>
  <si>
    <t>Опочинина ул., д. 33 лит.А</t>
  </si>
  <si>
    <t>Остоумова ул., д. 7/9 лит.А</t>
  </si>
  <si>
    <t>Среднегаванский пр., д.1 лит.А</t>
  </si>
  <si>
    <t>Среднегаванский пр., д. 2/20 лит.Б</t>
  </si>
  <si>
    <t>Среднегаванский пр., д.3</t>
  </si>
  <si>
    <t>Среднегаванский пр., д. 12 лит.А</t>
  </si>
  <si>
    <t>Среднегаванский пр., д. 14 лит.А</t>
  </si>
  <si>
    <t>Средний пр., д. 70 лит.А</t>
  </si>
  <si>
    <t>Средний пр., д. 79 лит.А</t>
  </si>
  <si>
    <t>Средний пр., д. 79 к.1 лит.Б</t>
  </si>
  <si>
    <t>Средний пр., д. 92 лит.А</t>
  </si>
  <si>
    <t>Шевченко ул., д. 5/6 лит.А</t>
  </si>
  <si>
    <t>Шевченко ул., д. 9 лит.А</t>
  </si>
  <si>
    <t>Шевченко ул., д. 24 лит.А</t>
  </si>
  <si>
    <t>Шкиперский прот., д. 2 лит.Б</t>
  </si>
  <si>
    <t>Ремонт  фасадов (А.П.)  всего, в  том числе:</t>
  </si>
  <si>
    <t>3.1</t>
  </si>
  <si>
    <t>Ремонт отделки фасада</t>
  </si>
  <si>
    <t>3.2</t>
  </si>
  <si>
    <t>Ремонт балконов, козырьков в подъезды, подвалы, над балконами верхних этажей</t>
  </si>
  <si>
    <t>3.3</t>
  </si>
  <si>
    <t>Герметизация стыков стеновых панелей</t>
  </si>
  <si>
    <t>т.п.м</t>
  </si>
  <si>
    <t>3.4</t>
  </si>
  <si>
    <t>Ремонт приямков, входов в подвалы</t>
  </si>
  <si>
    <t>12 линия д. 19 лит.А</t>
  </si>
  <si>
    <t>13 линия д.2/19 лит.А</t>
  </si>
  <si>
    <t>20 линия д. 13А</t>
  </si>
  <si>
    <t>20 линия д.13Б</t>
  </si>
  <si>
    <t>Беринга ул., д.20 лит.А</t>
  </si>
  <si>
    <t>Беринга ул., д. 24 корп.1  л.к.1</t>
  </si>
  <si>
    <t>козыр.</t>
  </si>
  <si>
    <t>Беринга ул., д. 26 корп.3  лит.Е</t>
  </si>
  <si>
    <t>Беринга ул., д. 32 корп.1 лит.А</t>
  </si>
  <si>
    <t>Беринга ул., д. 32 к.3 лит.А</t>
  </si>
  <si>
    <t>Большой пр., д. 52/15  лит.А</t>
  </si>
  <si>
    <t>цоколь</t>
  </si>
  <si>
    <t>Большой пр., д. 91 лит.А</t>
  </si>
  <si>
    <t>Большой пр., д.96 лит.В</t>
  </si>
  <si>
    <t>Большой пр., д. 99 А</t>
  </si>
  <si>
    <t>Большой пр., д. 101 лит.А</t>
  </si>
  <si>
    <t>Весельная ул., д. 2/93 А</t>
  </si>
  <si>
    <t>Весельная ул., д. 2/93 Б</t>
  </si>
  <si>
    <t>Весельная ул., д. 7/10 лит.А</t>
  </si>
  <si>
    <t>Весельная ул., д. 8 лит.А</t>
  </si>
  <si>
    <t>Гаванская ул., д. 4 лит.А</t>
  </si>
  <si>
    <t>Гаванская ул., д. 14 лит.Д</t>
  </si>
  <si>
    <t>Гаванская ул., д. 19/100 лит.А</t>
  </si>
  <si>
    <t>Гаванская ул., д. 24 лит.А</t>
  </si>
  <si>
    <t>Гаванская ул., д. 32 лит.Б</t>
  </si>
  <si>
    <t>Гаванская ул., д. 43 лит.А</t>
  </si>
  <si>
    <t xml:space="preserve">Гаванская ул., д. 45 лит.А </t>
  </si>
  <si>
    <t>Гаванская ул., д. 46 лит. А</t>
  </si>
  <si>
    <t xml:space="preserve">Гаванская ул., д. 47 В  </t>
  </si>
  <si>
    <t>Гаванская ул., д.48 лит.А</t>
  </si>
  <si>
    <t>Гаванская ул., д. 49 лит.А</t>
  </si>
  <si>
    <t>Детская ул., д. 30 лит.А</t>
  </si>
  <si>
    <t>портал</t>
  </si>
  <si>
    <t>Карташихина ул., д. 19 лит.А</t>
  </si>
  <si>
    <t>Карташихина ул., д. 20  лит.В</t>
  </si>
  <si>
    <t>Карташихина ул., д.21  лит.А</t>
  </si>
  <si>
    <t>КИМа пр., д. 13 лит.А</t>
  </si>
  <si>
    <t>Кораблестроителей ул., д. 16 к.1 лит.А</t>
  </si>
  <si>
    <t>Кораблестроителей ул., д. 19 к.1 А</t>
  </si>
  <si>
    <t>Кораблестроителей ул., д. 19 к.1 В</t>
  </si>
  <si>
    <t>Кораблестроителей ул.,д.19 к.2 лит.А</t>
  </si>
  <si>
    <t>Кораблестроителей ул., д. 22 корп.1 лит.А</t>
  </si>
  <si>
    <r>
      <t xml:space="preserve">Ремонт балконов, козырьков в подъезды, подвалы, над балконами верхних этажей </t>
    </r>
    <r>
      <rPr>
        <i/>
        <sz val="8"/>
        <rFont val="Times New Roman Cyr"/>
        <charset val="204"/>
      </rPr>
      <t>(кв.38,34,28,33,19,270)</t>
    </r>
  </si>
  <si>
    <t>Малый пр., д. 65 к.1 лит.А</t>
  </si>
  <si>
    <t>Малый пр., д. 67 корп.1 лит.А</t>
  </si>
  <si>
    <t>Морская наб., д. 9 лит.А</t>
  </si>
  <si>
    <t>Морская наб., д. 15 лит.А</t>
  </si>
  <si>
    <t>Морская наб., д. 15 лит.Д</t>
  </si>
  <si>
    <t>Морская наб., д.17 лит.Б</t>
  </si>
  <si>
    <t>Морская наб., д. 17 лит.Г</t>
  </si>
  <si>
    <t>Морская наб., д. 17 лит.Д</t>
  </si>
  <si>
    <t xml:space="preserve">в зоне </t>
  </si>
  <si>
    <t>кв.421</t>
  </si>
  <si>
    <t>Морская наб., д. 17 к.3 лит.А</t>
  </si>
  <si>
    <t>Морская наб., д.19 лит.А</t>
  </si>
  <si>
    <t>Наличная ул., д. 5 лит.А</t>
  </si>
  <si>
    <t>Наличная ул., д. 7 лит.А</t>
  </si>
  <si>
    <t>Наличная ул., д. 9 лит.А</t>
  </si>
  <si>
    <t>Наличная ул., д.14  лит.А</t>
  </si>
  <si>
    <t>Наличная ул., д. 15 к.2 лит.А</t>
  </si>
  <si>
    <t>Наличная ул., д.17  лит.А</t>
  </si>
  <si>
    <t>кв.112</t>
  </si>
  <si>
    <t>Наличная ул., д. 23  лит.А</t>
  </si>
  <si>
    <t>Наличная ул., д.25  лит.А</t>
  </si>
  <si>
    <t>Наличная ул., д. 31 лит.А</t>
  </si>
  <si>
    <t>Наличная ул., д.33  лит.А</t>
  </si>
  <si>
    <t>Наличная ул., д. 35 к.3  лит.В</t>
  </si>
  <si>
    <t>Наличная ул., д. 36 к.3 лит.А</t>
  </si>
  <si>
    <t>Наличная ул., д. 37 к.2 лит.Б</t>
  </si>
  <si>
    <t>Наличная ул., д. 45 к.1 лит.А</t>
  </si>
  <si>
    <t>Опочинина ул., д. 5 лит.А</t>
  </si>
  <si>
    <t>Опочинина ул., д.7 лит.А</t>
  </si>
  <si>
    <t>Опочинина ул., д. 9 лит.А</t>
  </si>
  <si>
    <t>Опочинина ул., д.13 лит.А</t>
  </si>
  <si>
    <t>Опочинина ул., д. 15 лит.А</t>
  </si>
  <si>
    <t>кв.23</t>
  </si>
  <si>
    <t>Опочинина ул., д. 17А</t>
  </si>
  <si>
    <t>Опочинина ул., д. 27  лит.А</t>
  </si>
  <si>
    <t>Опочинина ул., д. 29 лит.А</t>
  </si>
  <si>
    <t>арка</t>
  </si>
  <si>
    <t>Опочинина ул., д. 33  лит.А</t>
  </si>
  <si>
    <t xml:space="preserve">Среднегаванский пр., д. 2/20 Б </t>
  </si>
  <si>
    <t>балкон кв.75</t>
  </si>
  <si>
    <t>Среднегаванский пр., д. 7/8 лит.А  5л.к.</t>
  </si>
  <si>
    <t>Средний пр., д.79 к.1 лит.Б</t>
  </si>
  <si>
    <t>Средний пр., д.99/18А</t>
  </si>
  <si>
    <t>Средний пр., д. 99/18 лит.Б</t>
  </si>
  <si>
    <t>Средний пр., д. 106 лит.Б</t>
  </si>
  <si>
    <t>Шевченко ул., д. 16 лит.А</t>
  </si>
  <si>
    <t>Шевченко ул., д. 30 лит.А</t>
  </si>
  <si>
    <t>Косметический ремонт (А.П.)</t>
  </si>
  <si>
    <t>л/кл</t>
  </si>
  <si>
    <t>Шевченко ул., д. 27 №1</t>
  </si>
  <si>
    <t>Шевченко ул., д. 32 № 2</t>
  </si>
  <si>
    <t>Шевченко ул., д. 32 № 1</t>
  </si>
  <si>
    <t>Шевченко ул., д. 32 № 3</t>
  </si>
  <si>
    <t>Большой пр., д. 90 лит.А  №5</t>
  </si>
  <si>
    <t>Наличная ул., д. 14 лит.А  №1</t>
  </si>
  <si>
    <t>Наличная ул., д. 14 лит.А  №3</t>
  </si>
  <si>
    <t>Наличная ул., д. 25/84  лит.А  №2</t>
  </si>
  <si>
    <t>Наличная ул., д. 25/84  лит.А  №3</t>
  </si>
  <si>
    <t>Наличная ул., д. 25/84  лит.А  №4</t>
  </si>
  <si>
    <t>Кораблестроителей ул., д. 19 к.1 лит.А №4</t>
  </si>
  <si>
    <t>Кораблестроителей ул., д. 19 к.1 лит.А №6</t>
  </si>
  <si>
    <t>Косая линия д.24/25 лит.А  №2</t>
  </si>
  <si>
    <t>Косая линия д.24/25 лит.А  №3</t>
  </si>
  <si>
    <t>Морская наб., д.15 лит.А №9</t>
  </si>
  <si>
    <t>Морская наб., д.15 лит.А №10</t>
  </si>
  <si>
    <t>Большой пр., д. 52/15 лит.А № 5</t>
  </si>
  <si>
    <t>Беринга ул., д. 26 кор.1 лит.А №3</t>
  </si>
  <si>
    <t>Карташихина ул., д.19 лит.А №3</t>
  </si>
  <si>
    <t>Беринга ул., д. 26 кор.3 лит.В №2</t>
  </si>
  <si>
    <t>Беринга ул., д. 26 кор.3 лит.В №3</t>
  </si>
  <si>
    <t>Гаванская ул., д. 47 лит.Д №1</t>
  </si>
  <si>
    <t>Гаванская ул., д. 47 лит.Д №2</t>
  </si>
  <si>
    <t>Гаванская ул., д. 46 лит.А №2</t>
  </si>
  <si>
    <t>Среднегаванский пр., д.3 лит.А №3</t>
  </si>
  <si>
    <t>Беринга ул., д. 24 корп.1 лит.А  №2</t>
  </si>
  <si>
    <t>Гаванская ул., д. 47 лит.А №2</t>
  </si>
  <si>
    <t>Гаванская ул., д. 47 лит.Б №3</t>
  </si>
  <si>
    <t>Карташихина ул., д. 22 лит.А №1</t>
  </si>
  <si>
    <t>Наличная ул., д. 27 лит.А №2</t>
  </si>
  <si>
    <t>Наличная ул., д. 27 лит.А №3</t>
  </si>
  <si>
    <t>Наличная ул., д. 27 лит.А №4</t>
  </si>
  <si>
    <t>Нахимова ул., д. 4 лит.В  №1</t>
  </si>
  <si>
    <t>Шевченко ул., д. 30 лит.А № 4</t>
  </si>
  <si>
    <t>Шевченко ул., д. 31 лит.А № 2</t>
  </si>
  <si>
    <t>Шевченко ул., д. 31 лит.А № 3</t>
  </si>
  <si>
    <t>Косая линия д. 24/25 лит.А №5</t>
  </si>
  <si>
    <t>Косая линия д. 24/25 лит.А №10</t>
  </si>
  <si>
    <t>Нахимова ул., д. 12 лит.Б  №3</t>
  </si>
  <si>
    <t>Беринга ул., д. 24 к.2 лит.Б  № 1</t>
  </si>
  <si>
    <t>Нахимова ул., д.4 лит.Б  №3</t>
  </si>
  <si>
    <t>Шевченко ул., д. 30 лит.А  №3</t>
  </si>
  <si>
    <t>Шевченко ул., д. 9 лит.А  №3</t>
  </si>
  <si>
    <t>Шевченко ул., д. 9 лит.А  №5</t>
  </si>
  <si>
    <t>Шевченко ул., д. 9 лит.А  №6</t>
  </si>
  <si>
    <t>Шевченко ул., д. 11 лит.А  №1</t>
  </si>
  <si>
    <t>Шевченко ул., д. 17 лит.А  №5</t>
  </si>
  <si>
    <t>Морская наб., д. 9 лит.А  №12</t>
  </si>
  <si>
    <t>Весельная ул., д. 12 лит.А   №5</t>
  </si>
  <si>
    <t>Гаванская ул., д. 19/100 лит.А №3</t>
  </si>
  <si>
    <t>Канареечная ул., д. 6/4 лит.А  №2</t>
  </si>
  <si>
    <t>Кораблестроителей ул., д. 19 к.1 лит.А №7</t>
  </si>
  <si>
    <t>Кораблестроителей ул., д. 22 к.1 лит.А №6</t>
  </si>
  <si>
    <t>Кораблестроителей ул., д. 22 к.1 лит.А №7</t>
  </si>
  <si>
    <t>Малый пр., д. 70 лит.А  №3</t>
  </si>
  <si>
    <t>Морская наб., д. 17 к.3 лит.А  №1(без лифта)</t>
  </si>
  <si>
    <t>Морская наб., д. 17 к.3 лит.А  №1(с лифт.)</t>
  </si>
  <si>
    <t>Беринга ул., д. 18 лит.А  №1</t>
  </si>
  <si>
    <t>Гаванская ул., д. 11/16 лит.А №6</t>
  </si>
  <si>
    <t>Гаванская ул., д.38 лит.А №6</t>
  </si>
  <si>
    <t>Гаванская ул., д.47 лит.А №1</t>
  </si>
  <si>
    <t>Малый пр., д.67 к.1 лит.А  №3</t>
  </si>
  <si>
    <t>Наличная ул., д.45 лит.А №1</t>
  </si>
  <si>
    <t>Наличная ул., д.45 лит.А №2</t>
  </si>
  <si>
    <t>Наличная ул., д.22 лит.А №10</t>
  </si>
  <si>
    <t>Наличная ул., д.21 лит.А №12</t>
  </si>
  <si>
    <t>Технический директор</t>
  </si>
  <si>
    <t>А.М.Самсоненко</t>
  </si>
  <si>
    <t>Начальник ПТО</t>
  </si>
  <si>
    <t>А.В.Тихонова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</si>
</sst>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charset val="204"/>
    </font>
    <font>
      <sz val="8"/>
      <name val="Times New Roman Cyr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 Cyr"/>
      <charset val="204"/>
    </font>
    <font>
      <sz val="8"/>
      <name val="Times New Roman Cyr"/>
      <charset val="204"/>
    </font>
    <font>
      <i/>
      <sz val="8"/>
      <name val="Times New Roman Cyr"/>
      <charset val="204"/>
    </font>
    <font>
      <sz val="8"/>
      <color rgb="FFFF0000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8"/>
      <name val="Arial Cyr"/>
      <charset val="204"/>
    </font>
    <font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0" fontId="1" fillId="0" borderId="0"/>
  </cellStyleXfs>
  <cellXfs count="131">
    <xf numFmtId="0" fontId="0" fillId="0" borderId="0" xfId="0"/>
    <xf numFmtId="0" fontId="3" fillId="0" borderId="0" xfId="1" applyFont="1" applyAlignment="1">
      <alignment horizontal="center" vertical="center"/>
    </xf>
    <xf numFmtId="0" fontId="5" fillId="0" borderId="0" xfId="2" applyFont="1" applyFill="1"/>
    <xf numFmtId="0" fontId="3" fillId="0" borderId="0" xfId="1" applyFont="1"/>
    <xf numFmtId="0" fontId="6" fillId="0" borderId="0" xfId="1" applyFont="1"/>
    <xf numFmtId="0" fontId="2" fillId="0" borderId="0" xfId="1" applyBorder="1"/>
    <xf numFmtId="0" fontId="3" fillId="0" borderId="0" xfId="1" applyFont="1" applyBorder="1"/>
    <xf numFmtId="49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  <xf numFmtId="0" fontId="7" fillId="0" borderId="0" xfId="1" applyFont="1" applyBorder="1" applyAlignment="1">
      <alignment horizontal="center"/>
    </xf>
    <xf numFmtId="49" fontId="8" fillId="2" borderId="1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3" fillId="0" borderId="2" xfId="1" applyFont="1" applyBorder="1"/>
    <xf numFmtId="49" fontId="8" fillId="2" borderId="3" xfId="1" applyNumberFormat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left" vertical="center"/>
    </xf>
    <xf numFmtId="0" fontId="9" fillId="2" borderId="1" xfId="2" applyFont="1" applyFill="1" applyBorder="1" applyAlignment="1">
      <alignment horizontal="center"/>
    </xf>
    <xf numFmtId="164" fontId="10" fillId="2" borderId="1" xfId="2" applyNumberFormat="1" applyFont="1" applyFill="1" applyBorder="1" applyAlignment="1">
      <alignment horizontal="center" vertical="center" wrapText="1"/>
    </xf>
    <xf numFmtId="0" fontId="9" fillId="2" borderId="1" xfId="2" applyFont="1" applyFill="1" applyBorder="1"/>
    <xf numFmtId="49" fontId="9" fillId="2" borderId="1" xfId="2" applyNumberFormat="1" applyFont="1" applyFill="1" applyBorder="1" applyAlignment="1">
      <alignment horizontal="center" vertical="center"/>
    </xf>
    <xf numFmtId="2" fontId="10" fillId="2" borderId="1" xfId="2" applyNumberFormat="1" applyFont="1" applyFill="1" applyBorder="1" applyAlignment="1">
      <alignment horizontal="center" vertical="center" wrapText="1"/>
    </xf>
    <xf numFmtId="2" fontId="5" fillId="0" borderId="0" xfId="2" applyNumberFormat="1" applyFont="1" applyFill="1"/>
    <xf numFmtId="2" fontId="10" fillId="2" borderId="1" xfId="2" applyNumberFormat="1" applyFont="1" applyFill="1" applyBorder="1" applyAlignment="1">
      <alignment horizontal="center"/>
    </xf>
    <xf numFmtId="0" fontId="9" fillId="2" borderId="1" xfId="2" applyFont="1" applyFill="1" applyBorder="1" applyAlignment="1">
      <alignment horizontal="left" vertical="center"/>
    </xf>
    <xf numFmtId="164" fontId="9" fillId="2" borderId="1" xfId="2" applyNumberFormat="1" applyFont="1" applyFill="1" applyBorder="1" applyAlignment="1">
      <alignment horizontal="center" vertical="center" wrapText="1"/>
    </xf>
    <xf numFmtId="164" fontId="9" fillId="2" borderId="1" xfId="2" applyNumberFormat="1" applyFont="1" applyFill="1" applyBorder="1" applyAlignment="1">
      <alignment horizontal="center"/>
    </xf>
    <xf numFmtId="2" fontId="9" fillId="2" borderId="1" xfId="2" applyNumberFormat="1" applyFont="1" applyFill="1" applyBorder="1" applyAlignment="1">
      <alignment horizontal="center"/>
    </xf>
    <xf numFmtId="0" fontId="9" fillId="2" borderId="1" xfId="2" applyFont="1" applyFill="1" applyBorder="1" applyAlignment="1">
      <alignment horizontal="left" vertical="center"/>
    </xf>
    <xf numFmtId="2" fontId="9" fillId="2" borderId="1" xfId="2" applyNumberFormat="1" applyFont="1" applyFill="1" applyBorder="1" applyAlignment="1">
      <alignment horizontal="center" vertical="center" wrapText="1"/>
    </xf>
    <xf numFmtId="49" fontId="9" fillId="2" borderId="1" xfId="2" applyNumberFormat="1" applyFont="1" applyFill="1" applyBorder="1" applyAlignment="1">
      <alignment horizontal="center" vertical="center"/>
    </xf>
    <xf numFmtId="0" fontId="11" fillId="2" borderId="1" xfId="1" applyFont="1" applyFill="1" applyBorder="1"/>
    <xf numFmtId="0" fontId="2" fillId="0" borderId="0" xfId="1"/>
    <xf numFmtId="2" fontId="2" fillId="2" borderId="0" xfId="1" applyNumberFormat="1" applyFill="1"/>
    <xf numFmtId="2" fontId="2" fillId="0" borderId="0" xfId="1" applyNumberFormat="1"/>
    <xf numFmtId="0" fontId="10" fillId="2" borderId="1" xfId="2" applyFont="1" applyFill="1" applyBorder="1" applyAlignment="1">
      <alignment horizontal="left" vertical="center" wrapText="1"/>
    </xf>
    <xf numFmtId="2" fontId="12" fillId="0" borderId="0" xfId="2" applyNumberFormat="1" applyFont="1" applyFill="1" applyBorder="1" applyAlignment="1">
      <alignment horizontal="center" vertical="center" wrapText="1"/>
    </xf>
    <xf numFmtId="164" fontId="12" fillId="0" borderId="0" xfId="2" applyNumberFormat="1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left" vertical="center" wrapText="1"/>
    </xf>
    <xf numFmtId="0" fontId="9" fillId="2" borderId="1" xfId="2" applyFont="1" applyFill="1" applyBorder="1" applyAlignment="1">
      <alignment horizontal="center" vertical="center"/>
    </xf>
    <xf numFmtId="0" fontId="10" fillId="2" borderId="1" xfId="2" applyFont="1" applyFill="1" applyBorder="1"/>
    <xf numFmtId="0" fontId="5" fillId="0" borderId="0" xfId="2" applyFont="1" applyFill="1" applyBorder="1"/>
    <xf numFmtId="0" fontId="11" fillId="2" borderId="1" xfId="1" applyFont="1" applyFill="1" applyBorder="1" applyAlignment="1">
      <alignment horizontal="center" vertical="center"/>
    </xf>
    <xf numFmtId="164" fontId="5" fillId="0" borderId="0" xfId="2" applyNumberFormat="1" applyFont="1" applyFill="1" applyBorder="1"/>
    <xf numFmtId="0" fontId="10" fillId="2" borderId="1" xfId="2" applyFont="1" applyFill="1" applyBorder="1" applyAlignment="1">
      <alignment horizontal="left" vertical="center" wrapText="1"/>
    </xf>
    <xf numFmtId="0" fontId="9" fillId="2" borderId="1" xfId="2" applyFont="1" applyFill="1" applyBorder="1" applyAlignment="1">
      <alignment wrapText="1"/>
    </xf>
    <xf numFmtId="0" fontId="8" fillId="2" borderId="4" xfId="1" applyFont="1" applyFill="1" applyBorder="1" applyAlignment="1">
      <alignment horizontal="center" vertical="center"/>
    </xf>
    <xf numFmtId="0" fontId="13" fillId="2" borderId="4" xfId="1" applyFont="1" applyFill="1" applyBorder="1" applyAlignment="1">
      <alignment horizontal="left" vertical="center"/>
    </xf>
    <xf numFmtId="0" fontId="14" fillId="2" borderId="4" xfId="1" applyFont="1" applyFill="1" applyBorder="1" applyAlignment="1">
      <alignment horizontal="center"/>
    </xf>
    <xf numFmtId="0" fontId="8" fillId="2" borderId="4" xfId="1" applyFont="1" applyFill="1" applyBorder="1"/>
    <xf numFmtId="164" fontId="13" fillId="2" borderId="4" xfId="1" applyNumberFormat="1" applyFont="1" applyFill="1" applyBorder="1" applyAlignment="1">
      <alignment horizontal="center"/>
    </xf>
    <xf numFmtId="0" fontId="11" fillId="0" borderId="0" xfId="1" applyFont="1" applyBorder="1"/>
    <xf numFmtId="0" fontId="8" fillId="0" borderId="0" xfId="1" applyFont="1" applyBorder="1"/>
    <xf numFmtId="0" fontId="13" fillId="2" borderId="1" xfId="1" applyFont="1" applyFill="1" applyBorder="1" applyAlignment="1">
      <alignment horizontal="left" vertical="center"/>
    </xf>
    <xf numFmtId="0" fontId="8" fillId="2" borderId="1" xfId="1" applyFont="1" applyFill="1" applyBorder="1" applyAlignment="1">
      <alignment horizontal="center"/>
    </xf>
    <xf numFmtId="0" fontId="8" fillId="2" borderId="1" xfId="1" applyFont="1" applyFill="1" applyBorder="1"/>
    <xf numFmtId="164" fontId="13" fillId="2" borderId="1" xfId="1" applyNumberFormat="1" applyFont="1" applyFill="1" applyBorder="1" applyAlignment="1">
      <alignment horizontal="center"/>
    </xf>
    <xf numFmtId="0" fontId="14" fillId="2" borderId="1" xfId="1" applyFont="1" applyFill="1" applyBorder="1" applyAlignment="1">
      <alignment horizontal="left" vertical="center" wrapText="1"/>
    </xf>
    <xf numFmtId="164" fontId="8" fillId="2" borderId="1" xfId="1" applyNumberFormat="1" applyFont="1" applyFill="1" applyBorder="1" applyAlignment="1">
      <alignment horizontal="center"/>
    </xf>
    <xf numFmtId="0" fontId="8" fillId="0" borderId="0" xfId="1" applyFont="1" applyFill="1" applyBorder="1"/>
    <xf numFmtId="164" fontId="8" fillId="0" borderId="0" xfId="1" applyNumberFormat="1" applyFont="1" applyFill="1" applyBorder="1"/>
    <xf numFmtId="0" fontId="14" fillId="2" borderId="1" xfId="1" applyFont="1" applyFill="1" applyBorder="1" applyAlignment="1">
      <alignment horizontal="left" vertical="center"/>
    </xf>
    <xf numFmtId="0" fontId="14" fillId="2" borderId="1" xfId="1" applyFont="1" applyFill="1" applyBorder="1" applyAlignment="1">
      <alignment horizontal="center"/>
    </xf>
    <xf numFmtId="0" fontId="15" fillId="2" borderId="3" xfId="1" applyFont="1" applyFill="1" applyBorder="1" applyAlignment="1">
      <alignment horizontal="left" vertical="top" wrapText="1"/>
    </xf>
    <xf numFmtId="164" fontId="14" fillId="2" borderId="1" xfId="1" applyNumberFormat="1" applyFont="1" applyFill="1" applyBorder="1" applyAlignment="1">
      <alignment horizontal="center"/>
    </xf>
    <xf numFmtId="0" fontId="8" fillId="0" borderId="0" xfId="1" applyFont="1"/>
    <xf numFmtId="0" fontId="11" fillId="2" borderId="5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left" vertical="top" wrapText="1"/>
    </xf>
    <xf numFmtId="164" fontId="11" fillId="0" borderId="0" xfId="1" applyNumberFormat="1" applyFont="1" applyBorder="1"/>
    <xf numFmtId="164" fontId="8" fillId="0" borderId="0" xfId="1" applyNumberFormat="1" applyFont="1" applyBorder="1"/>
    <xf numFmtId="0" fontId="11" fillId="2" borderId="4" xfId="1" applyFont="1" applyFill="1" applyBorder="1" applyAlignment="1">
      <alignment horizontal="center" vertical="center"/>
    </xf>
    <xf numFmtId="0" fontId="14" fillId="2" borderId="3" xfId="1" applyFont="1" applyFill="1" applyBorder="1" applyAlignment="1">
      <alignment horizontal="left" vertical="center" wrapText="1"/>
    </xf>
    <xf numFmtId="0" fontId="14" fillId="2" borderId="4" xfId="1" applyFont="1" applyFill="1" applyBorder="1" applyAlignment="1">
      <alignment horizontal="left" vertical="center" wrapText="1"/>
    </xf>
    <xf numFmtId="0" fontId="14" fillId="2" borderId="3" xfId="1" applyFont="1" applyFill="1" applyBorder="1" applyAlignment="1">
      <alignment horizontal="left" vertical="center"/>
    </xf>
    <xf numFmtId="0" fontId="14" fillId="2" borderId="4" xfId="1" applyFont="1" applyFill="1" applyBorder="1" applyAlignment="1">
      <alignment horizontal="left" vertical="center"/>
    </xf>
    <xf numFmtId="0" fontId="15" fillId="2" borderId="4" xfId="1" applyFont="1" applyFill="1" applyBorder="1" applyAlignment="1">
      <alignment horizontal="left" vertical="top" wrapText="1"/>
    </xf>
    <xf numFmtId="0" fontId="15" fillId="2" borderId="1" xfId="1" applyFont="1" applyFill="1" applyBorder="1" applyAlignment="1">
      <alignment horizontal="left" vertical="top" wrapText="1"/>
    </xf>
    <xf numFmtId="0" fontId="11" fillId="2" borderId="1" xfId="1" applyFont="1" applyFill="1" applyBorder="1" applyAlignment="1">
      <alignment horizontal="left" vertical="top" wrapText="1"/>
    </xf>
    <xf numFmtId="1" fontId="15" fillId="2" borderId="3" xfId="1" applyNumberFormat="1" applyFont="1" applyFill="1" applyBorder="1" applyAlignment="1">
      <alignment horizontal="left" vertical="top"/>
    </xf>
    <xf numFmtId="0" fontId="11" fillId="2" borderId="4" xfId="1" applyFont="1" applyFill="1" applyBorder="1" applyAlignment="1">
      <alignment horizontal="left" vertical="top"/>
    </xf>
    <xf numFmtId="1" fontId="15" fillId="2" borderId="1" xfId="1" applyNumberFormat="1" applyFont="1" applyFill="1" applyBorder="1" applyAlignment="1">
      <alignment horizontal="left" vertical="top"/>
    </xf>
    <xf numFmtId="0" fontId="11" fillId="2" borderId="1" xfId="1" applyFont="1" applyFill="1" applyBorder="1" applyAlignment="1">
      <alignment horizontal="left" vertical="top"/>
    </xf>
    <xf numFmtId="164" fontId="16" fillId="2" borderId="1" xfId="1" applyNumberFormat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 wrapText="1"/>
    </xf>
    <xf numFmtId="0" fontId="17" fillId="2" borderId="1" xfId="1" applyFont="1" applyFill="1" applyBorder="1" applyAlignment="1">
      <alignment horizontal="left" vertical="center" wrapText="1"/>
    </xf>
    <xf numFmtId="2" fontId="13" fillId="2" borderId="1" xfId="1" applyNumberFormat="1" applyFont="1" applyFill="1" applyBorder="1" applyAlignment="1">
      <alignment horizontal="center"/>
    </xf>
    <xf numFmtId="0" fontId="3" fillId="2" borderId="0" xfId="1" applyFont="1" applyFill="1" applyBorder="1"/>
    <xf numFmtId="0" fontId="18" fillId="2" borderId="1" xfId="1" applyFont="1" applyFill="1" applyBorder="1" applyAlignment="1">
      <alignment horizontal="left" vertical="center" wrapText="1"/>
    </xf>
    <xf numFmtId="49" fontId="9" fillId="2" borderId="1" xfId="1" applyNumberFormat="1" applyFont="1" applyFill="1" applyBorder="1" applyAlignment="1">
      <alignment horizontal="left"/>
    </xf>
    <xf numFmtId="0" fontId="9" fillId="2" borderId="1" xfId="1" applyFont="1" applyFill="1" applyBorder="1"/>
    <xf numFmtId="0" fontId="9" fillId="2" borderId="1" xfId="1" applyFont="1" applyFill="1" applyBorder="1" applyAlignment="1">
      <alignment horizontal="center"/>
    </xf>
    <xf numFmtId="2" fontId="9" fillId="2" borderId="1" xfId="1" applyNumberFormat="1" applyFont="1" applyFill="1" applyBorder="1" applyAlignment="1">
      <alignment horizontal="center"/>
    </xf>
    <xf numFmtId="2" fontId="8" fillId="2" borderId="1" xfId="1" applyNumberFormat="1" applyFont="1" applyFill="1" applyBorder="1" applyAlignment="1">
      <alignment horizontal="center"/>
    </xf>
    <xf numFmtId="0" fontId="8" fillId="2" borderId="1" xfId="1" applyFont="1" applyFill="1" applyBorder="1" applyAlignment="1"/>
    <xf numFmtId="2" fontId="19" fillId="2" borderId="0" xfId="1" applyNumberFormat="1" applyFont="1" applyFill="1" applyBorder="1" applyAlignment="1"/>
    <xf numFmtId="0" fontId="19" fillId="2" borderId="0" xfId="1" applyFont="1" applyFill="1" applyBorder="1" applyAlignment="1"/>
    <xf numFmtId="0" fontId="19" fillId="0" borderId="0" xfId="1" applyFont="1" applyFill="1" applyBorder="1" applyAlignment="1"/>
    <xf numFmtId="0" fontId="14" fillId="2" borderId="1" xfId="1" applyFont="1" applyFill="1" applyBorder="1" applyAlignment="1"/>
    <xf numFmtId="0" fontId="9" fillId="2" borderId="1" xfId="1" applyFont="1" applyFill="1" applyBorder="1" applyAlignment="1"/>
    <xf numFmtId="0" fontId="20" fillId="2" borderId="0" xfId="1" applyFont="1" applyFill="1" applyBorder="1" applyAlignment="1"/>
    <xf numFmtId="0" fontId="20" fillId="3" borderId="0" xfId="1" applyFont="1" applyFill="1" applyBorder="1" applyAlignment="1"/>
    <xf numFmtId="164" fontId="9" fillId="2" borderId="1" xfId="1" applyNumberFormat="1" applyFont="1" applyFill="1" applyBorder="1" applyAlignment="1">
      <alignment horizontal="center"/>
    </xf>
    <xf numFmtId="0" fontId="21" fillId="2" borderId="0" xfId="1" applyFont="1" applyFill="1" applyBorder="1" applyAlignment="1"/>
    <xf numFmtId="2" fontId="21" fillId="2" borderId="0" xfId="1" applyNumberFormat="1" applyFont="1" applyFill="1" applyBorder="1" applyAlignment="1"/>
    <xf numFmtId="0" fontId="21" fillId="0" borderId="0" xfId="1" applyFont="1" applyBorder="1" applyAlignment="1"/>
    <xf numFmtId="2" fontId="9" fillId="2" borderId="1" xfId="1" applyNumberFormat="1" applyFont="1" applyFill="1" applyBorder="1" applyAlignment="1"/>
    <xf numFmtId="0" fontId="21" fillId="3" borderId="0" xfId="1" applyFont="1" applyFill="1" applyBorder="1" applyAlignment="1"/>
    <xf numFmtId="0" fontId="22" fillId="2" borderId="1" xfId="1" applyFont="1" applyFill="1" applyBorder="1" applyAlignment="1">
      <alignment horizontal="center"/>
    </xf>
    <xf numFmtId="0" fontId="23" fillId="2" borderId="1" xfId="1" applyFont="1" applyFill="1" applyBorder="1"/>
    <xf numFmtId="2" fontId="2" fillId="2" borderId="0" xfId="1" applyNumberFormat="1" applyFill="1" applyBorder="1"/>
    <xf numFmtId="0" fontId="2" fillId="2" borderId="0" xfId="1" applyFill="1" applyBorder="1"/>
    <xf numFmtId="2" fontId="23" fillId="2" borderId="1" xfId="1" applyNumberFormat="1" applyFont="1" applyFill="1" applyBorder="1"/>
    <xf numFmtId="2" fontId="2" fillId="2" borderId="0" xfId="1" applyNumberFormat="1" applyFont="1" applyFill="1" applyBorder="1"/>
    <xf numFmtId="2" fontId="22" fillId="2" borderId="1" xfId="1" applyNumberFormat="1" applyFont="1" applyFill="1" applyBorder="1" applyAlignment="1">
      <alignment horizontal="center"/>
    </xf>
    <xf numFmtId="2" fontId="2" fillId="0" borderId="0" xfId="1" applyNumberFormat="1" applyBorder="1"/>
    <xf numFmtId="49" fontId="9" fillId="2" borderId="3" xfId="1" applyNumberFormat="1" applyFont="1" applyFill="1" applyBorder="1" applyAlignment="1">
      <alignment horizontal="left"/>
    </xf>
    <xf numFmtId="0" fontId="9" fillId="2" borderId="3" xfId="1" applyFont="1" applyFill="1" applyBorder="1" applyAlignment="1"/>
    <xf numFmtId="0" fontId="8" fillId="2" borderId="3" xfId="1" applyFont="1" applyFill="1" applyBorder="1" applyAlignment="1">
      <alignment horizontal="center"/>
    </xf>
    <xf numFmtId="2" fontId="9" fillId="2" borderId="3" xfId="1" applyNumberFormat="1" applyFont="1" applyFill="1" applyBorder="1" applyAlignment="1">
      <alignment horizontal="center"/>
    </xf>
    <xf numFmtId="0" fontId="23" fillId="2" borderId="3" xfId="1" applyFont="1" applyFill="1" applyBorder="1"/>
    <xf numFmtId="0" fontId="10" fillId="2" borderId="1" xfId="1" applyFont="1" applyFill="1" applyBorder="1" applyAlignment="1"/>
    <xf numFmtId="2" fontId="10" fillId="2" borderId="1" xfId="1" applyNumberFormat="1" applyFont="1" applyFill="1" applyBorder="1" applyAlignment="1"/>
    <xf numFmtId="0" fontId="11" fillId="0" borderId="0" xfId="1" applyFont="1"/>
    <xf numFmtId="0" fontId="9" fillId="0" borderId="0" xfId="2" applyFont="1" applyFill="1"/>
    <xf numFmtId="2" fontId="9" fillId="0" borderId="0" xfId="2" applyNumberFormat="1" applyFont="1" applyFill="1"/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DF1995"/>
  <sheetViews>
    <sheetView tabSelected="1" topLeftCell="A268" workbookViewId="0">
      <selection activeCell="J100" sqref="J100"/>
    </sheetView>
  </sheetViews>
  <sheetFormatPr defaultRowHeight="12.75" x14ac:dyDescent="0.2"/>
  <cols>
    <col min="1" max="1" width="5" style="38" customWidth="1"/>
    <col min="2" max="2" width="35.5703125" style="38" customWidth="1"/>
    <col min="3" max="3" width="6.85546875" style="38" customWidth="1"/>
    <col min="4" max="4" width="6.140625" style="38" customWidth="1"/>
    <col min="5" max="5" width="9" style="38" customWidth="1"/>
    <col min="6" max="6" width="9.140625" style="38"/>
    <col min="7" max="7" width="9" style="38" customWidth="1"/>
    <col min="8" max="8" width="7.28515625" style="38" customWidth="1"/>
    <col min="9" max="16384" width="9.140625" style="38"/>
  </cols>
  <sheetData>
    <row r="1" spans="1:88" s="3" customFormat="1" x14ac:dyDescent="0.2">
      <c r="A1" s="1"/>
      <c r="B1" s="2"/>
      <c r="C1" s="2"/>
      <c r="D1" s="2"/>
      <c r="E1" s="2" t="s">
        <v>0</v>
      </c>
      <c r="F1" s="2"/>
      <c r="H1" s="4"/>
      <c r="I1" s="5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</row>
    <row r="2" spans="1:88" s="3" customFormat="1" x14ac:dyDescent="0.2">
      <c r="A2" s="1"/>
      <c r="B2" s="2"/>
      <c r="C2" s="2"/>
      <c r="D2" s="2"/>
      <c r="E2" s="2" t="s">
        <v>1</v>
      </c>
      <c r="F2" s="2"/>
      <c r="H2" s="4"/>
      <c r="I2" s="5"/>
      <c r="J2" s="5"/>
      <c r="K2" s="5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</row>
    <row r="3" spans="1:88" s="3" customFormat="1" x14ac:dyDescent="0.2">
      <c r="A3" s="1"/>
      <c r="B3" s="2"/>
      <c r="C3" s="2"/>
      <c r="D3" s="2"/>
      <c r="E3" s="2" t="s">
        <v>2</v>
      </c>
      <c r="F3" s="2"/>
      <c r="H3" s="4"/>
      <c r="I3" s="5"/>
      <c r="J3" s="5"/>
      <c r="K3" s="5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</row>
    <row r="4" spans="1:88" s="3" customFormat="1" x14ac:dyDescent="0.2">
      <c r="A4" s="1"/>
      <c r="B4" s="2"/>
      <c r="C4" s="2"/>
      <c r="D4" s="2"/>
      <c r="E4" s="2"/>
      <c r="F4" s="2"/>
      <c r="H4" s="4"/>
      <c r="I4" s="5"/>
      <c r="J4" s="5"/>
      <c r="K4" s="5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</row>
    <row r="5" spans="1:88" s="3" customFormat="1" x14ac:dyDescent="0.2">
      <c r="A5" s="7"/>
      <c r="B5" s="2"/>
      <c r="C5" s="2"/>
      <c r="D5" s="2"/>
      <c r="E5" s="2" t="s">
        <v>3</v>
      </c>
      <c r="F5" s="2"/>
      <c r="G5" s="8"/>
      <c r="H5" s="9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</row>
    <row r="6" spans="1:88" s="3" customFormat="1" x14ac:dyDescent="0.2">
      <c r="A6" s="7"/>
      <c r="C6" s="8"/>
      <c r="D6" s="8"/>
      <c r="E6" s="8"/>
      <c r="F6" s="8"/>
      <c r="G6" s="8"/>
      <c r="H6" s="8"/>
      <c r="I6" s="5"/>
      <c r="J6" s="5"/>
      <c r="K6" s="5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</row>
    <row r="7" spans="1:88" s="3" customFormat="1" x14ac:dyDescent="0.2">
      <c r="A7" s="7"/>
      <c r="C7" s="8"/>
      <c r="D7" s="8"/>
      <c r="E7" s="9"/>
      <c r="F7" s="8"/>
      <c r="G7" s="8"/>
      <c r="H7" s="8"/>
      <c r="I7" s="5"/>
      <c r="J7" s="5"/>
      <c r="K7" s="5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</row>
    <row r="8" spans="1:88" s="3" customFormat="1" ht="35.25" customHeight="1" x14ac:dyDescent="0.2">
      <c r="A8" s="10" t="s">
        <v>4</v>
      </c>
      <c r="B8" s="10"/>
      <c r="C8" s="10"/>
      <c r="D8" s="10"/>
      <c r="E8" s="10"/>
      <c r="F8" s="10"/>
      <c r="G8" s="10"/>
      <c r="H8" s="10"/>
      <c r="I8" s="5"/>
      <c r="J8" s="5"/>
      <c r="K8" s="5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</row>
    <row r="9" spans="1:88" s="3" customFormat="1" ht="13.5" thickBot="1" x14ac:dyDescent="0.25">
      <c r="A9" s="7"/>
      <c r="C9" s="8"/>
      <c r="D9" s="8"/>
      <c r="E9" s="9"/>
      <c r="F9" s="11" t="s">
        <v>5</v>
      </c>
      <c r="G9" s="11"/>
      <c r="H9" s="8"/>
      <c r="I9" s="5"/>
      <c r="J9" s="5"/>
      <c r="K9" s="5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</row>
    <row r="10" spans="1:88" s="16" customFormat="1" ht="17.25" customHeight="1" x14ac:dyDescent="0.2">
      <c r="A10" s="12" t="s">
        <v>6</v>
      </c>
      <c r="B10" s="13" t="s">
        <v>7</v>
      </c>
      <c r="C10" s="13" t="s">
        <v>8</v>
      </c>
      <c r="D10" s="14"/>
      <c r="E10" s="15" t="s">
        <v>9</v>
      </c>
      <c r="F10" s="15"/>
      <c r="G10" s="15"/>
      <c r="H10" s="15"/>
      <c r="I10" s="5"/>
      <c r="J10" s="5"/>
      <c r="K10" s="5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</row>
    <row r="11" spans="1:88" s="6" customFormat="1" ht="69" customHeight="1" x14ac:dyDescent="0.2">
      <c r="A11" s="12"/>
      <c r="B11" s="13"/>
      <c r="C11" s="13"/>
      <c r="D11" s="14"/>
      <c r="E11" s="15" t="s">
        <v>10</v>
      </c>
      <c r="F11" s="15"/>
      <c r="G11" s="15"/>
      <c r="H11" s="15"/>
      <c r="I11" s="5"/>
      <c r="J11" s="5"/>
      <c r="K11" s="5"/>
    </row>
    <row r="12" spans="1:88" s="6" customFormat="1" ht="19.5" customHeight="1" x14ac:dyDescent="0.2">
      <c r="A12" s="17"/>
      <c r="B12" s="18"/>
      <c r="C12" s="18"/>
      <c r="D12" s="19"/>
      <c r="E12" s="20" t="s">
        <v>11</v>
      </c>
      <c r="F12" s="19" t="s">
        <v>12</v>
      </c>
      <c r="G12" s="19" t="s">
        <v>13</v>
      </c>
      <c r="H12" s="20" t="s">
        <v>14</v>
      </c>
      <c r="I12" s="5"/>
      <c r="J12" s="5"/>
      <c r="K12" s="5"/>
    </row>
    <row r="13" spans="1:88" s="2" customFormat="1" x14ac:dyDescent="0.2">
      <c r="A13" s="21" t="s">
        <v>15</v>
      </c>
      <c r="B13" s="22" t="s">
        <v>16</v>
      </c>
      <c r="C13" s="23" t="s">
        <v>17</v>
      </c>
      <c r="D13" s="23"/>
      <c r="E13" s="24">
        <f>F13+G13</f>
        <v>47458.047000000006</v>
      </c>
      <c r="F13" s="24">
        <f>F16+F47+F850</f>
        <v>9832.4840000000004</v>
      </c>
      <c r="G13" s="24">
        <f>G16+G47+G850+G1791</f>
        <v>37625.563000000002</v>
      </c>
      <c r="H13" s="25"/>
    </row>
    <row r="14" spans="1:88" s="2" customFormat="1" ht="12.75" customHeight="1" x14ac:dyDescent="0.2">
      <c r="A14" s="26">
        <v>1</v>
      </c>
      <c r="B14" s="22" t="s">
        <v>18</v>
      </c>
      <c r="C14" s="23" t="s">
        <v>19</v>
      </c>
      <c r="D14" s="23"/>
      <c r="E14" s="27">
        <f>F14+G14</f>
        <v>12</v>
      </c>
      <c r="F14" s="27">
        <v>5</v>
      </c>
      <c r="G14" s="27">
        <v>7</v>
      </c>
      <c r="H14" s="25"/>
      <c r="I14" s="28"/>
    </row>
    <row r="15" spans="1:88" s="2" customFormat="1" ht="12.75" customHeight="1" x14ac:dyDescent="0.2">
      <c r="A15" s="26"/>
      <c r="B15" s="22"/>
      <c r="C15" s="23" t="s">
        <v>20</v>
      </c>
      <c r="D15" s="23"/>
      <c r="E15" s="27">
        <f t="shared" ref="E15:E45" si="0">F15+G15</f>
        <v>2.7610000000000001</v>
      </c>
      <c r="F15" s="29">
        <f>F17+F19</f>
        <v>0.97799999999999998</v>
      </c>
      <c r="G15" s="29">
        <f>G17+G19</f>
        <v>1.7829999999999999</v>
      </c>
      <c r="H15" s="25"/>
    </row>
    <row r="16" spans="1:88" s="2" customFormat="1" ht="12.75" customHeight="1" x14ac:dyDescent="0.2">
      <c r="A16" s="26"/>
      <c r="B16" s="30" t="s">
        <v>21</v>
      </c>
      <c r="C16" s="23" t="s">
        <v>17</v>
      </c>
      <c r="D16" s="23"/>
      <c r="E16" s="31">
        <f t="shared" si="0"/>
        <v>1762.4770000000003</v>
      </c>
      <c r="F16" s="32">
        <f>F18+F20</f>
        <v>582.53200000000004</v>
      </c>
      <c r="G16" s="33">
        <f>G18+G20</f>
        <v>1179.9450000000002</v>
      </c>
      <c r="H16" s="25"/>
    </row>
    <row r="17" spans="1:10" s="2" customFormat="1" ht="12.75" customHeight="1" x14ac:dyDescent="0.2">
      <c r="A17" s="26" t="s">
        <v>22</v>
      </c>
      <c r="B17" s="34" t="s">
        <v>23</v>
      </c>
      <c r="C17" s="23" t="s">
        <v>20</v>
      </c>
      <c r="D17" s="23"/>
      <c r="E17" s="35">
        <f t="shared" si="0"/>
        <v>0.23400000000000004</v>
      </c>
      <c r="F17" s="33"/>
      <c r="G17" s="33">
        <f>G22+G32+G34</f>
        <v>0.23400000000000004</v>
      </c>
      <c r="H17" s="25"/>
    </row>
    <row r="18" spans="1:10" s="2" customFormat="1" ht="12.75" customHeight="1" x14ac:dyDescent="0.2">
      <c r="A18" s="26"/>
      <c r="B18" s="34"/>
      <c r="C18" s="23" t="s">
        <v>17</v>
      </c>
      <c r="D18" s="23"/>
      <c r="E18" s="31">
        <f t="shared" si="0"/>
        <v>148.99599999999998</v>
      </c>
      <c r="F18" s="33"/>
      <c r="G18" s="33">
        <f>G23+G33+G35</f>
        <v>148.99599999999998</v>
      </c>
      <c r="H18" s="25"/>
    </row>
    <row r="19" spans="1:10" s="2" customFormat="1" ht="12.75" customHeight="1" x14ac:dyDescent="0.2">
      <c r="A19" s="26" t="s">
        <v>24</v>
      </c>
      <c r="B19" s="34" t="s">
        <v>25</v>
      </c>
      <c r="C19" s="23" t="s">
        <v>20</v>
      </c>
      <c r="D19" s="23"/>
      <c r="E19" s="35">
        <f t="shared" si="0"/>
        <v>2.5270000000000001</v>
      </c>
      <c r="F19" s="33">
        <f>F24+F26+F28+F30+F36+F40+F44</f>
        <v>0.97799999999999998</v>
      </c>
      <c r="G19" s="33">
        <f>G36+G38+G42+G28</f>
        <v>1.5489999999999999</v>
      </c>
      <c r="H19" s="25"/>
    </row>
    <row r="20" spans="1:10" s="2" customFormat="1" ht="12.75" customHeight="1" x14ac:dyDescent="0.2">
      <c r="A20" s="26"/>
      <c r="B20" s="34"/>
      <c r="C20" s="23" t="s">
        <v>17</v>
      </c>
      <c r="D20" s="23"/>
      <c r="E20" s="31">
        <f t="shared" si="0"/>
        <v>1613.4810000000002</v>
      </c>
      <c r="F20" s="33">
        <f>F25+F27+F29+F31+F37+F41+F45</f>
        <v>582.53200000000004</v>
      </c>
      <c r="G20" s="33">
        <f>G37+G39+G43+G29</f>
        <v>1030.9490000000001</v>
      </c>
      <c r="H20" s="25"/>
    </row>
    <row r="21" spans="1:10" s="2" customFormat="1" ht="12.75" customHeight="1" x14ac:dyDescent="0.2">
      <c r="A21" s="36" t="s">
        <v>26</v>
      </c>
      <c r="B21" s="30" t="s">
        <v>27</v>
      </c>
      <c r="C21" s="23" t="s">
        <v>17</v>
      </c>
      <c r="D21" s="23"/>
      <c r="E21" s="31">
        <f t="shared" si="0"/>
        <v>0</v>
      </c>
      <c r="F21" s="32"/>
      <c r="G21" s="32"/>
      <c r="H21" s="25"/>
    </row>
    <row r="22" spans="1:10" ht="12.75" customHeight="1" x14ac:dyDescent="0.2">
      <c r="A22" s="26" t="s">
        <v>28</v>
      </c>
      <c r="B22" s="34" t="s">
        <v>29</v>
      </c>
      <c r="C22" s="23" t="s">
        <v>20</v>
      </c>
      <c r="D22" s="23"/>
      <c r="E22" s="35">
        <f t="shared" si="0"/>
        <v>0.2</v>
      </c>
      <c r="F22" s="33"/>
      <c r="G22" s="33">
        <v>0.2</v>
      </c>
      <c r="H22" s="37"/>
    </row>
    <row r="23" spans="1:10" ht="12.75" customHeight="1" x14ac:dyDescent="0.2">
      <c r="A23" s="26"/>
      <c r="B23" s="34"/>
      <c r="C23" s="23" t="s">
        <v>17</v>
      </c>
      <c r="D23" s="23"/>
      <c r="E23" s="31">
        <f t="shared" si="0"/>
        <v>67.5</v>
      </c>
      <c r="F23" s="32"/>
      <c r="G23" s="32">
        <v>67.5</v>
      </c>
      <c r="H23" s="37"/>
    </row>
    <row r="24" spans="1:10" ht="12.75" customHeight="1" x14ac:dyDescent="0.2">
      <c r="A24" s="26" t="s">
        <v>30</v>
      </c>
      <c r="B24" s="34" t="s">
        <v>31</v>
      </c>
      <c r="C24" s="23" t="s">
        <v>20</v>
      </c>
      <c r="D24" s="23"/>
      <c r="E24" s="35">
        <f t="shared" si="0"/>
        <v>0.02</v>
      </c>
      <c r="F24" s="32">
        <v>0.02</v>
      </c>
      <c r="G24" s="33"/>
      <c r="H24" s="37"/>
      <c r="J24" s="39"/>
    </row>
    <row r="25" spans="1:10" ht="12.75" customHeight="1" x14ac:dyDescent="0.2">
      <c r="A25" s="26"/>
      <c r="B25" s="34"/>
      <c r="C25" s="23" t="s">
        <v>17</v>
      </c>
      <c r="D25" s="23"/>
      <c r="E25" s="31">
        <f t="shared" si="0"/>
        <v>30.242999999999999</v>
      </c>
      <c r="F25" s="32">
        <v>30.242999999999999</v>
      </c>
      <c r="G25" s="32"/>
      <c r="H25" s="37"/>
      <c r="J25" s="39"/>
    </row>
    <row r="26" spans="1:10" ht="12.75" customHeight="1" x14ac:dyDescent="0.2">
      <c r="A26" s="26" t="s">
        <v>32</v>
      </c>
      <c r="B26" s="34" t="s">
        <v>33</v>
      </c>
      <c r="C26" s="23" t="s">
        <v>20</v>
      </c>
      <c r="D26" s="23"/>
      <c r="E26" s="35">
        <f t="shared" si="0"/>
        <v>0.20499999999999999</v>
      </c>
      <c r="F26" s="32">
        <f>0.02+0.185</f>
        <v>0.20499999999999999</v>
      </c>
      <c r="G26" s="33"/>
      <c r="H26" s="37"/>
      <c r="J26" s="39"/>
    </row>
    <row r="27" spans="1:10" ht="12.75" customHeight="1" x14ac:dyDescent="0.2">
      <c r="A27" s="26"/>
      <c r="B27" s="34"/>
      <c r="C27" s="23" t="s">
        <v>17</v>
      </c>
      <c r="D27" s="23"/>
      <c r="E27" s="31">
        <f t="shared" si="0"/>
        <v>111.24</v>
      </c>
      <c r="F27" s="32">
        <f>17.28+93.96</f>
        <v>111.24</v>
      </c>
      <c r="G27" s="32"/>
      <c r="H27" s="37"/>
      <c r="J27" s="39"/>
    </row>
    <row r="28" spans="1:10" ht="12.75" customHeight="1" x14ac:dyDescent="0.2">
      <c r="A28" s="26" t="s">
        <v>34</v>
      </c>
      <c r="B28" s="34" t="s">
        <v>35</v>
      </c>
      <c r="C28" s="23" t="s">
        <v>20</v>
      </c>
      <c r="D28" s="23"/>
      <c r="E28" s="35">
        <f t="shared" si="0"/>
        <v>0.59799999999999998</v>
      </c>
      <c r="F28" s="32">
        <f>0.12+0.048</f>
        <v>0.16799999999999998</v>
      </c>
      <c r="G28" s="33">
        <v>0.43</v>
      </c>
      <c r="H28" s="37"/>
    </row>
    <row r="29" spans="1:10" ht="12.75" customHeight="1" x14ac:dyDescent="0.2">
      <c r="A29" s="26"/>
      <c r="B29" s="34"/>
      <c r="C29" s="23" t="s">
        <v>17</v>
      </c>
      <c r="D29" s="23"/>
      <c r="E29" s="31">
        <f t="shared" si="0"/>
        <v>408.26499999999999</v>
      </c>
      <c r="F29" s="32">
        <f>81.783+21.467</f>
        <v>103.25</v>
      </c>
      <c r="G29" s="32">
        <v>305.01499999999999</v>
      </c>
      <c r="H29" s="37"/>
    </row>
    <row r="30" spans="1:10" ht="12.75" customHeight="1" x14ac:dyDescent="0.2">
      <c r="A30" s="26" t="s">
        <v>36</v>
      </c>
      <c r="B30" s="34" t="s">
        <v>37</v>
      </c>
      <c r="C30" s="23" t="s">
        <v>20</v>
      </c>
      <c r="D30" s="23"/>
      <c r="E30" s="35">
        <f t="shared" si="0"/>
        <v>0.32</v>
      </c>
      <c r="F30" s="32">
        <f>0.12+0.2</f>
        <v>0.32</v>
      </c>
      <c r="G30" s="33"/>
      <c r="H30" s="37"/>
      <c r="J30" s="40"/>
    </row>
    <row r="31" spans="1:10" ht="12.75" customHeight="1" x14ac:dyDescent="0.2">
      <c r="A31" s="26"/>
      <c r="B31" s="34"/>
      <c r="C31" s="23" t="s">
        <v>17</v>
      </c>
      <c r="D31" s="23"/>
      <c r="E31" s="31">
        <f t="shared" si="0"/>
        <v>160.94399999999999</v>
      </c>
      <c r="F31" s="32">
        <f>97.776+63.168</f>
        <v>160.94399999999999</v>
      </c>
      <c r="G31" s="32"/>
      <c r="H31" s="37"/>
    </row>
    <row r="32" spans="1:10" ht="12.75" customHeight="1" x14ac:dyDescent="0.2">
      <c r="A32" s="26" t="s">
        <v>38</v>
      </c>
      <c r="B32" s="34" t="s">
        <v>39</v>
      </c>
      <c r="C32" s="23" t="s">
        <v>20</v>
      </c>
      <c r="D32" s="23"/>
      <c r="E32" s="35">
        <f t="shared" si="0"/>
        <v>1.7000000000000001E-2</v>
      </c>
      <c r="F32" s="33"/>
      <c r="G32" s="33">
        <v>1.7000000000000001E-2</v>
      </c>
      <c r="H32" s="37"/>
    </row>
    <row r="33" spans="1:13" ht="12.75" customHeight="1" x14ac:dyDescent="0.2">
      <c r="A33" s="26"/>
      <c r="B33" s="34"/>
      <c r="C33" s="23" t="s">
        <v>17</v>
      </c>
      <c r="D33" s="23"/>
      <c r="E33" s="31">
        <f t="shared" si="0"/>
        <v>40.747999999999998</v>
      </c>
      <c r="F33" s="32"/>
      <c r="G33" s="32">
        <v>40.747999999999998</v>
      </c>
      <c r="H33" s="37"/>
    </row>
    <row r="34" spans="1:13" ht="12.75" customHeight="1" x14ac:dyDescent="0.2">
      <c r="A34" s="26" t="s">
        <v>40</v>
      </c>
      <c r="B34" s="34" t="s">
        <v>41</v>
      </c>
      <c r="C34" s="23" t="s">
        <v>20</v>
      </c>
      <c r="D34" s="23"/>
      <c r="E34" s="35">
        <f t="shared" si="0"/>
        <v>1.7000000000000001E-2</v>
      </c>
      <c r="F34" s="33"/>
      <c r="G34" s="33">
        <v>1.7000000000000001E-2</v>
      </c>
      <c r="H34" s="37"/>
    </row>
    <row r="35" spans="1:13" ht="12.75" customHeight="1" x14ac:dyDescent="0.2">
      <c r="A35" s="26"/>
      <c r="B35" s="34"/>
      <c r="C35" s="23" t="s">
        <v>17</v>
      </c>
      <c r="D35" s="23"/>
      <c r="E35" s="31">
        <f t="shared" si="0"/>
        <v>40.747999999999998</v>
      </c>
      <c r="F35" s="32"/>
      <c r="G35" s="32">
        <v>40.747999999999998</v>
      </c>
      <c r="H35" s="37"/>
    </row>
    <row r="36" spans="1:13" ht="12.75" customHeight="1" x14ac:dyDescent="0.2">
      <c r="A36" s="26" t="s">
        <v>42</v>
      </c>
      <c r="B36" s="34" t="s">
        <v>43</v>
      </c>
      <c r="C36" s="23" t="s">
        <v>20</v>
      </c>
      <c r="D36" s="23"/>
      <c r="E36" s="35">
        <f t="shared" si="0"/>
        <v>0.54200000000000004</v>
      </c>
      <c r="F36" s="33">
        <v>3.5000000000000003E-2</v>
      </c>
      <c r="G36" s="33">
        <v>0.50700000000000001</v>
      </c>
      <c r="H36" s="37"/>
    </row>
    <row r="37" spans="1:13" ht="12.75" customHeight="1" x14ac:dyDescent="0.2">
      <c r="A37" s="26"/>
      <c r="B37" s="34"/>
      <c r="C37" s="23" t="s">
        <v>17</v>
      </c>
      <c r="D37" s="23"/>
      <c r="E37" s="31">
        <f t="shared" si="0"/>
        <v>348.209</v>
      </c>
      <c r="F37" s="32">
        <v>23.358000000000001</v>
      </c>
      <c r="G37" s="32">
        <v>324.851</v>
      </c>
      <c r="H37" s="37"/>
    </row>
    <row r="38" spans="1:13" ht="12.75" customHeight="1" x14ac:dyDescent="0.2">
      <c r="A38" s="26" t="s">
        <v>44</v>
      </c>
      <c r="B38" s="34" t="s">
        <v>45</v>
      </c>
      <c r="C38" s="23" t="s">
        <v>20</v>
      </c>
      <c r="D38" s="23"/>
      <c r="E38" s="35">
        <f t="shared" si="0"/>
        <v>0.48199999999999998</v>
      </c>
      <c r="F38" s="32"/>
      <c r="G38" s="33">
        <v>0.48199999999999998</v>
      </c>
      <c r="H38" s="37"/>
      <c r="J38" s="39"/>
    </row>
    <row r="39" spans="1:13" ht="12.75" customHeight="1" x14ac:dyDescent="0.2">
      <c r="A39" s="26"/>
      <c r="B39" s="34"/>
      <c r="C39" s="23" t="s">
        <v>17</v>
      </c>
      <c r="D39" s="23"/>
      <c r="E39" s="31">
        <f t="shared" si="0"/>
        <v>310.92899999999997</v>
      </c>
      <c r="F39" s="32"/>
      <c r="G39" s="32">
        <v>310.92899999999997</v>
      </c>
      <c r="H39" s="37"/>
      <c r="J39" s="39"/>
    </row>
    <row r="40" spans="1:13" ht="12.75" customHeight="1" x14ac:dyDescent="0.2">
      <c r="A40" s="26" t="s">
        <v>46</v>
      </c>
      <c r="B40" s="34" t="s">
        <v>47</v>
      </c>
      <c r="C40" s="23" t="s">
        <v>20</v>
      </c>
      <c r="D40" s="23"/>
      <c r="E40" s="35">
        <f t="shared" si="0"/>
        <v>0.15</v>
      </c>
      <c r="F40" s="33">
        <v>0.15</v>
      </c>
      <c r="G40" s="33"/>
      <c r="H40" s="37"/>
    </row>
    <row r="41" spans="1:13" ht="12.75" customHeight="1" x14ac:dyDescent="0.2">
      <c r="A41" s="26"/>
      <c r="B41" s="34"/>
      <c r="C41" s="23" t="s">
        <v>17</v>
      </c>
      <c r="D41" s="23"/>
      <c r="E41" s="31">
        <f t="shared" si="0"/>
        <v>100.108</v>
      </c>
      <c r="F41" s="32">
        <v>100.108</v>
      </c>
      <c r="G41" s="32"/>
      <c r="H41" s="37"/>
    </row>
    <row r="42" spans="1:13" ht="12.75" customHeight="1" x14ac:dyDescent="0.2">
      <c r="A42" s="26" t="s">
        <v>48</v>
      </c>
      <c r="B42" s="34" t="s">
        <v>49</v>
      </c>
      <c r="C42" s="23" t="s">
        <v>20</v>
      </c>
      <c r="D42" s="23"/>
      <c r="E42" s="35">
        <f t="shared" si="0"/>
        <v>0.13</v>
      </c>
      <c r="F42" s="32"/>
      <c r="G42" s="33">
        <v>0.13</v>
      </c>
      <c r="H42" s="37"/>
    </row>
    <row r="43" spans="1:13" ht="12.75" customHeight="1" x14ac:dyDescent="0.2">
      <c r="A43" s="26"/>
      <c r="B43" s="34"/>
      <c r="C43" s="23" t="s">
        <v>17</v>
      </c>
      <c r="D43" s="23"/>
      <c r="E43" s="31">
        <f t="shared" si="0"/>
        <v>90.153999999999996</v>
      </c>
      <c r="F43" s="32"/>
      <c r="G43" s="32">
        <v>90.153999999999996</v>
      </c>
      <c r="H43" s="37"/>
    </row>
    <row r="44" spans="1:13" ht="12.75" customHeight="1" x14ac:dyDescent="0.2">
      <c r="A44" s="26" t="s">
        <v>50</v>
      </c>
      <c r="B44" s="34" t="s">
        <v>51</v>
      </c>
      <c r="C44" s="23" t="s">
        <v>20</v>
      </c>
      <c r="D44" s="23"/>
      <c r="E44" s="35">
        <f t="shared" si="0"/>
        <v>0.08</v>
      </c>
      <c r="F44" s="33">
        <v>0.08</v>
      </c>
      <c r="G44" s="33"/>
      <c r="H44" s="37"/>
    </row>
    <row r="45" spans="1:13" ht="12.75" customHeight="1" x14ac:dyDescent="0.2">
      <c r="A45" s="26"/>
      <c r="B45" s="34"/>
      <c r="C45" s="23" t="s">
        <v>17</v>
      </c>
      <c r="D45" s="23"/>
      <c r="E45" s="31">
        <f t="shared" si="0"/>
        <v>53.389000000000003</v>
      </c>
      <c r="F45" s="32">
        <v>53.389000000000003</v>
      </c>
      <c r="G45" s="32"/>
      <c r="H45" s="37"/>
    </row>
    <row r="46" spans="1:13" s="2" customFormat="1" ht="12.75" customHeight="1" x14ac:dyDescent="0.2">
      <c r="A46" s="26" t="s">
        <v>52</v>
      </c>
      <c r="B46" s="41" t="s">
        <v>53</v>
      </c>
      <c r="C46" s="23" t="s">
        <v>19</v>
      </c>
      <c r="D46" s="23"/>
      <c r="E46" s="27">
        <f>F46+G46</f>
        <v>72</v>
      </c>
      <c r="F46" s="29">
        <f>F57+F68+F79+F90+F101+F112+F123+F134+F145+F156+F167+F178+F189+F200+F211+F233+F244+F255+F266+F277+F288+F299+F310+F321+F332+F343+F354+F365+F376+F387+F398+F409+F420+F431+F442+F453+F464+F475+F486+F497+F508+F519+F530+F541+F552+F563+F574+F585+F596+F607+F618+F629+F640+F651+F662+F673+F684+F695+F706+F717+F728+F739+F750+F761+F772+F783+F794+F805+F816+F827+F838+F222</f>
        <v>25</v>
      </c>
      <c r="G46" s="29">
        <f t="shared" ref="G46:G56" si="1">G57+G68+G79+G90+G101+G112+G123+G134+G145+G156+G167+G178+G189+G200+G211+G233+G244+G255+G266+G277+G288+G299+G310+G321+G332+G343+G354+G365+G376+G387+G398+G409+G420+G431+G442+G453+G464+G475+G486+G497+G508+G519+G530+G541+G552+G563+G574+G585+G596+G607+G618+G629+G640+G651+G662+G673+G684+G695+G706+G717+G728+G739+G750+G761+G772+G783+G794+G805+G816+G827+G838</f>
        <v>47</v>
      </c>
      <c r="H46" s="25"/>
      <c r="I46" s="28"/>
      <c r="K46" s="42"/>
      <c r="L46" s="43"/>
      <c r="M46" s="43"/>
    </row>
    <row r="47" spans="1:13" s="2" customFormat="1" ht="12.75" customHeight="1" x14ac:dyDescent="0.2">
      <c r="A47" s="26"/>
      <c r="B47" s="41"/>
      <c r="C47" s="23" t="s">
        <v>17</v>
      </c>
      <c r="D47" s="23"/>
      <c r="E47" s="27">
        <f t="shared" ref="E47:E78" si="2">F47+G47</f>
        <v>14085.665000000005</v>
      </c>
      <c r="F47" s="29">
        <f t="shared" ref="F47:F56" si="3">F58+F69+F80+F91+F102+F113+F124+F135+F146+F157+F168+F179+F190+F201+F212+F234+F245+F256+F267+F278+F289+F300+F311+F322+F333+F344+F355+F366+F377+F388+F399+F410+F421+F432+F443+F454+F465+F476+F487+F498+F509+F520+F531+F542+F553+F564+F575+F586+F597+F608+F619+F630+F641+F652+F663+F674+F685+F696+F707+F718+F729+F740+F751+F762+F773+F784+F795+F806+F817+F828+F839+F223</f>
        <v>6647.9180000000015</v>
      </c>
      <c r="G47" s="29">
        <f t="shared" si="1"/>
        <v>7437.7470000000021</v>
      </c>
      <c r="H47" s="25"/>
      <c r="K47" s="43"/>
      <c r="L47" s="43"/>
      <c r="M47" s="43"/>
    </row>
    <row r="48" spans="1:13" s="2" customFormat="1" ht="12.75" customHeight="1" x14ac:dyDescent="0.2">
      <c r="A48" s="26" t="s">
        <v>54</v>
      </c>
      <c r="B48" s="34" t="s">
        <v>55</v>
      </c>
      <c r="C48" s="23" t="s">
        <v>56</v>
      </c>
      <c r="D48" s="23"/>
      <c r="E48" s="35">
        <f t="shared" si="2"/>
        <v>660.61500000000001</v>
      </c>
      <c r="F48" s="33">
        <f t="shared" si="3"/>
        <v>660.61500000000001</v>
      </c>
      <c r="G48" s="33">
        <f t="shared" si="1"/>
        <v>0</v>
      </c>
      <c r="H48" s="25"/>
      <c r="K48" s="42"/>
      <c r="L48" s="43"/>
      <c r="M48" s="43"/>
    </row>
    <row r="49" spans="1:13" s="2" customFormat="1" ht="12.75" customHeight="1" x14ac:dyDescent="0.2">
      <c r="A49" s="26"/>
      <c r="B49" s="34"/>
      <c r="C49" s="23" t="s">
        <v>17</v>
      </c>
      <c r="D49" s="23"/>
      <c r="E49" s="35">
        <f t="shared" si="2"/>
        <v>4119.0510000000004</v>
      </c>
      <c r="F49" s="33">
        <f t="shared" si="3"/>
        <v>4119.0510000000004</v>
      </c>
      <c r="G49" s="33">
        <f t="shared" si="1"/>
        <v>0</v>
      </c>
      <c r="H49" s="25"/>
      <c r="K49" s="43"/>
      <c r="L49" s="43"/>
      <c r="M49" s="43"/>
    </row>
    <row r="50" spans="1:13" s="2" customFormat="1" ht="12.75" customHeight="1" x14ac:dyDescent="0.2">
      <c r="A50" s="26" t="s">
        <v>57</v>
      </c>
      <c r="B50" s="44" t="s">
        <v>58</v>
      </c>
      <c r="C50" s="23" t="s">
        <v>59</v>
      </c>
      <c r="D50" s="23"/>
      <c r="E50" s="35">
        <f t="shared" si="2"/>
        <v>4985</v>
      </c>
      <c r="F50" s="33">
        <f t="shared" si="3"/>
        <v>2181</v>
      </c>
      <c r="G50" s="33">
        <f t="shared" si="1"/>
        <v>2804</v>
      </c>
      <c r="H50" s="25"/>
      <c r="K50" s="42"/>
      <c r="L50" s="43"/>
      <c r="M50" s="43"/>
    </row>
    <row r="51" spans="1:13" s="2" customFormat="1" ht="12.75" customHeight="1" x14ac:dyDescent="0.2">
      <c r="A51" s="26"/>
      <c r="B51" s="44"/>
      <c r="C51" s="23" t="s">
        <v>17</v>
      </c>
      <c r="D51" s="23"/>
      <c r="E51" s="35">
        <f t="shared" si="2"/>
        <v>1792.0400000000002</v>
      </c>
      <c r="F51" s="32">
        <f t="shared" si="3"/>
        <v>999.8570000000002</v>
      </c>
      <c r="G51" s="33">
        <f t="shared" si="1"/>
        <v>792.18299999999999</v>
      </c>
      <c r="H51" s="25"/>
      <c r="K51" s="43"/>
      <c r="L51" s="43"/>
      <c r="M51" s="43"/>
    </row>
    <row r="52" spans="1:13" s="2" customFormat="1" ht="12.75" customHeight="1" x14ac:dyDescent="0.2">
      <c r="A52" s="26" t="s">
        <v>60</v>
      </c>
      <c r="B52" s="44" t="s">
        <v>61</v>
      </c>
      <c r="C52" s="23" t="s">
        <v>59</v>
      </c>
      <c r="D52" s="23"/>
      <c r="E52" s="35">
        <f t="shared" si="2"/>
        <v>0</v>
      </c>
      <c r="F52" s="33">
        <f t="shared" si="3"/>
        <v>0</v>
      </c>
      <c r="G52" s="33">
        <f t="shared" si="1"/>
        <v>0</v>
      </c>
      <c r="H52" s="25"/>
      <c r="K52" s="42"/>
      <c r="L52" s="43"/>
      <c r="M52" s="43"/>
    </row>
    <row r="53" spans="1:13" s="2" customFormat="1" ht="12.75" customHeight="1" x14ac:dyDescent="0.2">
      <c r="A53" s="26"/>
      <c r="B53" s="44"/>
      <c r="C53" s="23" t="s">
        <v>17</v>
      </c>
      <c r="D53" s="23"/>
      <c r="E53" s="35">
        <f t="shared" si="2"/>
        <v>0</v>
      </c>
      <c r="F53" s="33">
        <f t="shared" si="3"/>
        <v>0</v>
      </c>
      <c r="G53" s="33">
        <f t="shared" si="1"/>
        <v>0</v>
      </c>
      <c r="H53" s="25"/>
      <c r="K53" s="43"/>
      <c r="L53" s="43"/>
      <c r="M53" s="43"/>
    </row>
    <row r="54" spans="1:13" s="2" customFormat="1" ht="12.75" customHeight="1" x14ac:dyDescent="0.2">
      <c r="A54" s="26" t="s">
        <v>62</v>
      </c>
      <c r="B54" s="34" t="s">
        <v>63</v>
      </c>
      <c r="C54" s="23" t="s">
        <v>64</v>
      </c>
      <c r="D54" s="23"/>
      <c r="E54" s="35">
        <f t="shared" si="2"/>
        <v>0</v>
      </c>
      <c r="F54" s="33">
        <f t="shared" si="3"/>
        <v>0</v>
      </c>
      <c r="G54" s="33">
        <f t="shared" si="1"/>
        <v>0</v>
      </c>
      <c r="H54" s="25"/>
      <c r="K54" s="43"/>
      <c r="L54" s="43"/>
      <c r="M54" s="43"/>
    </row>
    <row r="55" spans="1:13" s="2" customFormat="1" ht="12.75" customHeight="1" x14ac:dyDescent="0.2">
      <c r="A55" s="26"/>
      <c r="B55" s="34"/>
      <c r="C55" s="23" t="s">
        <v>17</v>
      </c>
      <c r="D55" s="23"/>
      <c r="E55" s="35">
        <f t="shared" si="2"/>
        <v>0</v>
      </c>
      <c r="F55" s="33">
        <f t="shared" si="3"/>
        <v>0</v>
      </c>
      <c r="G55" s="33">
        <f t="shared" si="1"/>
        <v>0</v>
      </c>
      <c r="H55" s="25"/>
      <c r="K55" s="43"/>
      <c r="L55" s="43"/>
      <c r="M55" s="43"/>
    </row>
    <row r="56" spans="1:13" s="2" customFormat="1" ht="12.75" customHeight="1" x14ac:dyDescent="0.2">
      <c r="A56" s="36" t="s">
        <v>65</v>
      </c>
      <c r="B56" s="30" t="s">
        <v>66</v>
      </c>
      <c r="C56" s="23" t="s">
        <v>17</v>
      </c>
      <c r="D56" s="23"/>
      <c r="E56" s="35">
        <f t="shared" si="2"/>
        <v>8174.5740000000023</v>
      </c>
      <c r="F56" s="33">
        <f t="shared" si="3"/>
        <v>1529.0099999999998</v>
      </c>
      <c r="G56" s="33">
        <f t="shared" si="1"/>
        <v>6645.564000000003</v>
      </c>
      <c r="H56" s="25"/>
      <c r="K56" s="43"/>
      <c r="L56" s="43"/>
      <c r="M56" s="43"/>
    </row>
    <row r="57" spans="1:13" s="2" customFormat="1" ht="12.75" customHeight="1" x14ac:dyDescent="0.2">
      <c r="A57" s="45">
        <v>1</v>
      </c>
      <c r="B57" s="46" t="s">
        <v>67</v>
      </c>
      <c r="C57" s="25" t="s">
        <v>19</v>
      </c>
      <c r="D57" s="25"/>
      <c r="E57" s="35">
        <f t="shared" si="2"/>
        <v>1</v>
      </c>
      <c r="F57" s="32">
        <v>1</v>
      </c>
      <c r="G57" s="33"/>
      <c r="H57" s="25"/>
      <c r="K57" s="47"/>
      <c r="L57" s="47"/>
      <c r="M57" s="47"/>
    </row>
    <row r="58" spans="1:13" s="2" customFormat="1" ht="12.75" customHeight="1" x14ac:dyDescent="0.2">
      <c r="A58" s="48"/>
      <c r="B58" s="25"/>
      <c r="C58" s="25" t="s">
        <v>17</v>
      </c>
      <c r="D58" s="25"/>
      <c r="E58" s="35">
        <f t="shared" si="2"/>
        <v>561.88699999999994</v>
      </c>
      <c r="F58" s="32">
        <f>F60+F62+F64+F66+F67</f>
        <v>416.56599999999997</v>
      </c>
      <c r="G58" s="33">
        <f>G60+G62+G64+G66+G67</f>
        <v>145.321</v>
      </c>
      <c r="H58" s="25"/>
      <c r="K58" s="47"/>
      <c r="L58" s="47"/>
      <c r="M58" s="47"/>
    </row>
    <row r="59" spans="1:13" s="2" customFormat="1" ht="12.75" customHeight="1" x14ac:dyDescent="0.2">
      <c r="A59" s="48"/>
      <c r="B59" s="25" t="s">
        <v>55</v>
      </c>
      <c r="C59" s="25" t="s">
        <v>56</v>
      </c>
      <c r="D59" s="25"/>
      <c r="E59" s="35">
        <f t="shared" si="2"/>
        <v>50</v>
      </c>
      <c r="F59" s="32">
        <v>50</v>
      </c>
      <c r="G59" s="33"/>
      <c r="H59" s="25"/>
      <c r="K59" s="47"/>
      <c r="L59" s="49"/>
      <c r="M59" s="47"/>
    </row>
    <row r="60" spans="1:13" s="2" customFormat="1" ht="12.75" customHeight="1" x14ac:dyDescent="0.2">
      <c r="A60" s="48"/>
      <c r="B60" s="25"/>
      <c r="C60" s="25" t="s">
        <v>17</v>
      </c>
      <c r="D60" s="25"/>
      <c r="E60" s="35">
        <f t="shared" si="2"/>
        <v>277.858</v>
      </c>
      <c r="F60" s="32">
        <v>277.858</v>
      </c>
      <c r="G60" s="33"/>
      <c r="H60" s="25"/>
      <c r="K60" s="47"/>
      <c r="L60" s="47"/>
      <c r="M60" s="47"/>
    </row>
    <row r="61" spans="1:13" s="2" customFormat="1" ht="12.75" customHeight="1" x14ac:dyDescent="0.2">
      <c r="A61" s="48"/>
      <c r="B61" s="25" t="s">
        <v>58</v>
      </c>
      <c r="C61" s="25" t="s">
        <v>59</v>
      </c>
      <c r="D61" s="25"/>
      <c r="E61" s="35">
        <f t="shared" si="2"/>
        <v>174</v>
      </c>
      <c r="F61" s="32">
        <v>174</v>
      </c>
      <c r="G61" s="33"/>
      <c r="H61" s="25"/>
    </row>
    <row r="62" spans="1:13" s="2" customFormat="1" ht="12.75" customHeight="1" x14ac:dyDescent="0.2">
      <c r="A62" s="48"/>
      <c r="B62" s="25"/>
      <c r="C62" s="25" t="s">
        <v>17</v>
      </c>
      <c r="D62" s="25"/>
      <c r="E62" s="35">
        <f t="shared" si="2"/>
        <v>84.317999999999998</v>
      </c>
      <c r="F62" s="32">
        <v>84.317999999999998</v>
      </c>
      <c r="G62" s="33"/>
      <c r="H62" s="25"/>
    </row>
    <row r="63" spans="1:13" s="2" customFormat="1" ht="12.75" customHeight="1" x14ac:dyDescent="0.2">
      <c r="A63" s="48"/>
      <c r="B63" s="25" t="s">
        <v>61</v>
      </c>
      <c r="C63" s="25" t="s">
        <v>59</v>
      </c>
      <c r="D63" s="25"/>
      <c r="E63" s="35">
        <f t="shared" si="2"/>
        <v>0</v>
      </c>
      <c r="F63" s="32"/>
      <c r="G63" s="33"/>
      <c r="H63" s="25"/>
    </row>
    <row r="64" spans="1:13" s="2" customFormat="1" ht="12.75" customHeight="1" x14ac:dyDescent="0.2">
      <c r="A64" s="48"/>
      <c r="B64" s="25"/>
      <c r="C64" s="25" t="s">
        <v>17</v>
      </c>
      <c r="D64" s="25"/>
      <c r="E64" s="35">
        <f t="shared" si="2"/>
        <v>0</v>
      </c>
      <c r="F64" s="32"/>
      <c r="G64" s="33"/>
      <c r="H64" s="25"/>
    </row>
    <row r="65" spans="1:10" s="2" customFormat="1" ht="12.75" customHeight="1" x14ac:dyDescent="0.2">
      <c r="A65" s="48"/>
      <c r="B65" s="25" t="s">
        <v>63</v>
      </c>
      <c r="C65" s="25" t="s">
        <v>64</v>
      </c>
      <c r="D65" s="25"/>
      <c r="E65" s="35">
        <f t="shared" si="2"/>
        <v>0</v>
      </c>
      <c r="F65" s="32"/>
      <c r="G65" s="33"/>
      <c r="H65" s="25"/>
    </row>
    <row r="66" spans="1:10" s="2" customFormat="1" ht="12.75" customHeight="1" x14ac:dyDescent="0.2">
      <c r="A66" s="48"/>
      <c r="B66" s="25"/>
      <c r="C66" s="25" t="s">
        <v>17</v>
      </c>
      <c r="D66" s="25"/>
      <c r="E66" s="35">
        <f t="shared" si="2"/>
        <v>0</v>
      </c>
      <c r="F66" s="32"/>
      <c r="G66" s="33"/>
      <c r="H66" s="25"/>
    </row>
    <row r="67" spans="1:10" s="2" customFormat="1" ht="12.75" customHeight="1" x14ac:dyDescent="0.2">
      <c r="A67" s="48"/>
      <c r="B67" s="25" t="s">
        <v>66</v>
      </c>
      <c r="C67" s="25" t="s">
        <v>17</v>
      </c>
      <c r="D67" s="25"/>
      <c r="E67" s="35">
        <f t="shared" si="2"/>
        <v>199.71100000000001</v>
      </c>
      <c r="F67" s="32">
        <f>0.531+53.859</f>
        <v>54.39</v>
      </c>
      <c r="G67" s="33">
        <v>145.321</v>
      </c>
      <c r="H67" s="25"/>
    </row>
    <row r="68" spans="1:10" s="2" customFormat="1" ht="12.75" customHeight="1" x14ac:dyDescent="0.2">
      <c r="A68" s="45">
        <v>2</v>
      </c>
      <c r="B68" s="50" t="s">
        <v>68</v>
      </c>
      <c r="C68" s="23" t="s">
        <v>19</v>
      </c>
      <c r="D68" s="23"/>
      <c r="E68" s="35">
        <f t="shared" si="2"/>
        <v>1</v>
      </c>
      <c r="F68" s="33"/>
      <c r="G68" s="33">
        <v>1</v>
      </c>
      <c r="H68" s="25"/>
    </row>
    <row r="69" spans="1:10" s="2" customFormat="1" ht="12.75" customHeight="1" x14ac:dyDescent="0.2">
      <c r="A69" s="48"/>
      <c r="B69" s="50"/>
      <c r="C69" s="23" t="s">
        <v>17</v>
      </c>
      <c r="D69" s="23"/>
      <c r="E69" s="35">
        <f t="shared" si="2"/>
        <v>292.161</v>
      </c>
      <c r="F69" s="33">
        <f>F71+F73+F75+F77+F78</f>
        <v>209.55</v>
      </c>
      <c r="G69" s="33">
        <f>G71+G73+G75+G77+G78</f>
        <v>82.611000000000004</v>
      </c>
      <c r="H69" s="25"/>
    </row>
    <row r="70" spans="1:10" s="2" customFormat="1" ht="12.75" customHeight="1" x14ac:dyDescent="0.2">
      <c r="A70" s="48"/>
      <c r="B70" s="34" t="s">
        <v>55</v>
      </c>
      <c r="C70" s="23" t="s">
        <v>56</v>
      </c>
      <c r="D70" s="23"/>
      <c r="E70" s="35">
        <f t="shared" si="2"/>
        <v>0.99</v>
      </c>
      <c r="F70" s="33">
        <v>0.99</v>
      </c>
      <c r="G70" s="33"/>
      <c r="H70" s="25"/>
    </row>
    <row r="71" spans="1:10" s="2" customFormat="1" ht="12.75" customHeight="1" x14ac:dyDescent="0.2">
      <c r="A71" s="48"/>
      <c r="B71" s="34"/>
      <c r="C71" s="23" t="s">
        <v>17</v>
      </c>
      <c r="D71" s="23"/>
      <c r="E71" s="35">
        <f t="shared" si="2"/>
        <v>208.489</v>
      </c>
      <c r="F71" s="33">
        <v>208.489</v>
      </c>
      <c r="G71" s="33"/>
      <c r="H71" s="25"/>
    </row>
    <row r="72" spans="1:10" s="2" customFormat="1" ht="12.75" customHeight="1" x14ac:dyDescent="0.2">
      <c r="A72" s="48"/>
      <c r="B72" s="44" t="s">
        <v>58</v>
      </c>
      <c r="C72" s="23" t="s">
        <v>59</v>
      </c>
      <c r="D72" s="23"/>
      <c r="E72" s="35">
        <f t="shared" si="2"/>
        <v>0</v>
      </c>
      <c r="F72" s="33"/>
      <c r="G72" s="33"/>
      <c r="H72" s="25"/>
    </row>
    <row r="73" spans="1:10" s="2" customFormat="1" ht="12.75" customHeight="1" x14ac:dyDescent="0.2">
      <c r="A73" s="48"/>
      <c r="B73" s="44"/>
      <c r="C73" s="23" t="s">
        <v>17</v>
      </c>
      <c r="D73" s="23"/>
      <c r="E73" s="35">
        <f t="shared" si="2"/>
        <v>0</v>
      </c>
      <c r="F73" s="33"/>
      <c r="G73" s="33"/>
      <c r="H73" s="25"/>
    </row>
    <row r="74" spans="1:10" s="2" customFormat="1" ht="12.75" customHeight="1" x14ac:dyDescent="0.2">
      <c r="A74" s="48"/>
      <c r="B74" s="44" t="s">
        <v>61</v>
      </c>
      <c r="C74" s="23" t="s">
        <v>59</v>
      </c>
      <c r="D74" s="23"/>
      <c r="E74" s="35">
        <f t="shared" si="2"/>
        <v>0</v>
      </c>
      <c r="F74" s="33"/>
      <c r="G74" s="33"/>
      <c r="H74" s="25"/>
    </row>
    <row r="75" spans="1:10" s="2" customFormat="1" ht="12.75" customHeight="1" x14ac:dyDescent="0.2">
      <c r="A75" s="48"/>
      <c r="B75" s="44"/>
      <c r="C75" s="23" t="s">
        <v>17</v>
      </c>
      <c r="D75" s="23"/>
      <c r="E75" s="35">
        <f t="shared" si="2"/>
        <v>0</v>
      </c>
      <c r="F75" s="33"/>
      <c r="G75" s="33"/>
      <c r="H75" s="25"/>
    </row>
    <row r="76" spans="1:10" s="2" customFormat="1" ht="12.75" customHeight="1" x14ac:dyDescent="0.2">
      <c r="A76" s="48"/>
      <c r="B76" s="34" t="s">
        <v>63</v>
      </c>
      <c r="C76" s="23" t="s">
        <v>64</v>
      </c>
      <c r="D76" s="23"/>
      <c r="E76" s="35">
        <f t="shared" si="2"/>
        <v>0</v>
      </c>
      <c r="F76" s="33"/>
      <c r="G76" s="33"/>
      <c r="H76" s="25"/>
    </row>
    <row r="77" spans="1:10" s="2" customFormat="1" ht="12.75" customHeight="1" x14ac:dyDescent="0.2">
      <c r="A77" s="48"/>
      <c r="B77" s="34"/>
      <c r="C77" s="23" t="s">
        <v>17</v>
      </c>
      <c r="D77" s="23"/>
      <c r="E77" s="35">
        <f t="shared" si="2"/>
        <v>0</v>
      </c>
      <c r="F77" s="33"/>
      <c r="G77" s="33"/>
      <c r="H77" s="25"/>
    </row>
    <row r="78" spans="1:10" s="2" customFormat="1" ht="12.75" customHeight="1" x14ac:dyDescent="0.2">
      <c r="A78" s="48"/>
      <c r="B78" s="30" t="s">
        <v>66</v>
      </c>
      <c r="C78" s="23" t="s">
        <v>17</v>
      </c>
      <c r="D78" s="23"/>
      <c r="E78" s="35">
        <f t="shared" si="2"/>
        <v>83.671999999999997</v>
      </c>
      <c r="F78" s="33">
        <v>1.0609999999999999</v>
      </c>
      <c r="G78" s="33">
        <v>82.611000000000004</v>
      </c>
      <c r="H78" s="25"/>
    </row>
    <row r="79" spans="1:10" s="2" customFormat="1" ht="12.75" customHeight="1" x14ac:dyDescent="0.2">
      <c r="A79" s="45">
        <v>3</v>
      </c>
      <c r="B79" s="50" t="s">
        <v>69</v>
      </c>
      <c r="C79" s="23" t="s">
        <v>19</v>
      </c>
      <c r="D79" s="23"/>
      <c r="E79" s="35">
        <f>F79+G79</f>
        <v>1</v>
      </c>
      <c r="F79" s="33">
        <v>1</v>
      </c>
      <c r="G79" s="33"/>
      <c r="H79" s="25"/>
    </row>
    <row r="80" spans="1:10" s="2" customFormat="1" ht="12.75" customHeight="1" x14ac:dyDescent="0.2">
      <c r="A80" s="48"/>
      <c r="B80" s="50"/>
      <c r="C80" s="23" t="s">
        <v>17</v>
      </c>
      <c r="D80" s="23"/>
      <c r="E80" s="35">
        <f t="shared" ref="E80:E356" si="4">F80+G80</f>
        <v>363.96699999999998</v>
      </c>
      <c r="F80" s="33">
        <f>F82+F84+F86+F88+F89</f>
        <v>298.44399999999996</v>
      </c>
      <c r="G80" s="33">
        <f>G82+G84+G86+G88+G89</f>
        <v>65.522999999999996</v>
      </c>
      <c r="H80" s="25"/>
      <c r="J80" s="28"/>
    </row>
    <row r="81" spans="1:8" s="2" customFormat="1" ht="12.75" customHeight="1" x14ac:dyDescent="0.2">
      <c r="A81" s="48"/>
      <c r="B81" s="34" t="s">
        <v>55</v>
      </c>
      <c r="C81" s="23" t="s">
        <v>56</v>
      </c>
      <c r="D81" s="23"/>
      <c r="E81" s="35">
        <f t="shared" si="4"/>
        <v>40</v>
      </c>
      <c r="F81" s="33">
        <v>40</v>
      </c>
      <c r="G81" s="33"/>
      <c r="H81" s="25"/>
    </row>
    <row r="82" spans="1:8" s="2" customFormat="1" ht="12.75" customHeight="1" x14ac:dyDescent="0.2">
      <c r="A82" s="48"/>
      <c r="B82" s="34"/>
      <c r="C82" s="23" t="s">
        <v>17</v>
      </c>
      <c r="D82" s="23"/>
      <c r="E82" s="35">
        <f t="shared" si="4"/>
        <v>218.78399999999999</v>
      </c>
      <c r="F82" s="33">
        <v>218.78399999999999</v>
      </c>
      <c r="G82" s="33"/>
      <c r="H82" s="25"/>
    </row>
    <row r="83" spans="1:8" s="2" customFormat="1" ht="12.75" customHeight="1" x14ac:dyDescent="0.2">
      <c r="A83" s="48"/>
      <c r="B83" s="44" t="s">
        <v>58</v>
      </c>
      <c r="C83" s="23" t="s">
        <v>59</v>
      </c>
      <c r="D83" s="23"/>
      <c r="E83" s="35">
        <f t="shared" si="4"/>
        <v>0</v>
      </c>
      <c r="F83" s="33"/>
      <c r="G83" s="33"/>
      <c r="H83" s="25"/>
    </row>
    <row r="84" spans="1:8" s="2" customFormat="1" ht="12.75" customHeight="1" x14ac:dyDescent="0.2">
      <c r="A84" s="48"/>
      <c r="B84" s="44"/>
      <c r="C84" s="23" t="s">
        <v>17</v>
      </c>
      <c r="D84" s="23"/>
      <c r="E84" s="35">
        <f t="shared" si="4"/>
        <v>0</v>
      </c>
      <c r="F84" s="33"/>
      <c r="G84" s="33"/>
      <c r="H84" s="25"/>
    </row>
    <row r="85" spans="1:8" s="2" customFormat="1" ht="12.75" customHeight="1" x14ac:dyDescent="0.2">
      <c r="A85" s="48"/>
      <c r="B85" s="44" t="s">
        <v>61</v>
      </c>
      <c r="C85" s="23" t="s">
        <v>59</v>
      </c>
      <c r="D85" s="23"/>
      <c r="E85" s="35">
        <f t="shared" si="4"/>
        <v>0</v>
      </c>
      <c r="F85" s="33"/>
      <c r="G85" s="33"/>
      <c r="H85" s="25"/>
    </row>
    <row r="86" spans="1:8" s="2" customFormat="1" ht="12.75" customHeight="1" x14ac:dyDescent="0.2">
      <c r="A86" s="48"/>
      <c r="B86" s="44"/>
      <c r="C86" s="23" t="s">
        <v>17</v>
      </c>
      <c r="D86" s="23"/>
      <c r="E86" s="35">
        <f t="shared" si="4"/>
        <v>0</v>
      </c>
      <c r="F86" s="33"/>
      <c r="G86" s="33"/>
      <c r="H86" s="25"/>
    </row>
    <row r="87" spans="1:8" s="2" customFormat="1" ht="12.75" customHeight="1" x14ac:dyDescent="0.2">
      <c r="A87" s="48"/>
      <c r="B87" s="34" t="s">
        <v>63</v>
      </c>
      <c r="C87" s="23" t="s">
        <v>64</v>
      </c>
      <c r="D87" s="23"/>
      <c r="E87" s="35">
        <f t="shared" si="4"/>
        <v>0</v>
      </c>
      <c r="F87" s="33"/>
      <c r="G87" s="33"/>
      <c r="H87" s="25"/>
    </row>
    <row r="88" spans="1:8" s="2" customFormat="1" ht="12.75" customHeight="1" x14ac:dyDescent="0.2">
      <c r="A88" s="48"/>
      <c r="B88" s="34"/>
      <c r="C88" s="23" t="s">
        <v>17</v>
      </c>
      <c r="D88" s="23"/>
      <c r="E88" s="35">
        <f t="shared" si="4"/>
        <v>0</v>
      </c>
      <c r="F88" s="33"/>
      <c r="G88" s="33"/>
      <c r="H88" s="25"/>
    </row>
    <row r="89" spans="1:8" s="2" customFormat="1" ht="12.75" customHeight="1" x14ac:dyDescent="0.2">
      <c r="A89" s="48"/>
      <c r="B89" s="30" t="s">
        <v>66</v>
      </c>
      <c r="C89" s="23" t="s">
        <v>17</v>
      </c>
      <c r="D89" s="23"/>
      <c r="E89" s="35">
        <f t="shared" si="4"/>
        <v>145.18299999999999</v>
      </c>
      <c r="F89" s="32">
        <f>54.29+25.37</f>
        <v>79.66</v>
      </c>
      <c r="G89" s="33">
        <f>26.539+38.984</f>
        <v>65.522999999999996</v>
      </c>
      <c r="H89" s="25"/>
    </row>
    <row r="90" spans="1:8" s="2" customFormat="1" ht="12.75" customHeight="1" x14ac:dyDescent="0.2">
      <c r="A90" s="45">
        <v>4</v>
      </c>
      <c r="B90" s="46" t="s">
        <v>70</v>
      </c>
      <c r="C90" s="25" t="s">
        <v>19</v>
      </c>
      <c r="D90" s="25"/>
      <c r="E90" s="35">
        <f t="shared" si="4"/>
        <v>1</v>
      </c>
      <c r="F90" s="32">
        <v>1</v>
      </c>
      <c r="G90" s="33"/>
      <c r="H90" s="25"/>
    </row>
    <row r="91" spans="1:8" s="2" customFormat="1" ht="12.75" customHeight="1" x14ac:dyDescent="0.2">
      <c r="A91" s="48"/>
      <c r="B91" s="25"/>
      <c r="C91" s="25" t="s">
        <v>17</v>
      </c>
      <c r="D91" s="25"/>
      <c r="E91" s="35">
        <f t="shared" si="4"/>
        <v>566.92899999999997</v>
      </c>
      <c r="F91" s="32">
        <f>F93+F95+F97+F99+F100</f>
        <v>432.05399999999997</v>
      </c>
      <c r="G91" s="33">
        <f>G93+G95+G97+G99+G100</f>
        <v>134.875</v>
      </c>
      <c r="H91" s="25"/>
    </row>
    <row r="92" spans="1:8" s="2" customFormat="1" ht="12.75" customHeight="1" x14ac:dyDescent="0.2">
      <c r="A92" s="48"/>
      <c r="B92" s="25" t="s">
        <v>55</v>
      </c>
      <c r="C92" s="25" t="s">
        <v>56</v>
      </c>
      <c r="D92" s="25"/>
      <c r="E92" s="35">
        <f t="shared" si="4"/>
        <v>50</v>
      </c>
      <c r="F92" s="32">
        <v>50</v>
      </c>
      <c r="G92" s="33"/>
      <c r="H92" s="25"/>
    </row>
    <row r="93" spans="1:8" s="2" customFormat="1" ht="12.75" customHeight="1" x14ac:dyDescent="0.2">
      <c r="A93" s="48"/>
      <c r="B93" s="25"/>
      <c r="C93" s="25" t="s">
        <v>17</v>
      </c>
      <c r="D93" s="25"/>
      <c r="E93" s="35">
        <f t="shared" si="4"/>
        <v>298.98399999999998</v>
      </c>
      <c r="F93" s="32">
        <v>298.98399999999998</v>
      </c>
      <c r="G93" s="33"/>
      <c r="H93" s="25"/>
    </row>
    <row r="94" spans="1:8" s="2" customFormat="1" ht="12.75" customHeight="1" x14ac:dyDescent="0.2">
      <c r="A94" s="48"/>
      <c r="B94" s="25" t="s">
        <v>58</v>
      </c>
      <c r="C94" s="25" t="s">
        <v>59</v>
      </c>
      <c r="D94" s="25"/>
      <c r="E94" s="35">
        <f t="shared" si="4"/>
        <v>180</v>
      </c>
      <c r="F94" s="32">
        <v>180</v>
      </c>
      <c r="G94" s="33"/>
      <c r="H94" s="25"/>
    </row>
    <row r="95" spans="1:8" s="2" customFormat="1" ht="12.75" customHeight="1" x14ac:dyDescent="0.2">
      <c r="A95" s="48"/>
      <c r="B95" s="25"/>
      <c r="C95" s="25" t="s">
        <v>17</v>
      </c>
      <c r="D95" s="25"/>
      <c r="E95" s="35">
        <f t="shared" si="4"/>
        <v>87.221999999999994</v>
      </c>
      <c r="F95" s="32">
        <v>87.221999999999994</v>
      </c>
      <c r="G95" s="33"/>
      <c r="H95" s="25"/>
    </row>
    <row r="96" spans="1:8" s="2" customFormat="1" ht="12.75" customHeight="1" x14ac:dyDescent="0.2">
      <c r="A96" s="48"/>
      <c r="B96" s="25" t="s">
        <v>61</v>
      </c>
      <c r="C96" s="25" t="s">
        <v>59</v>
      </c>
      <c r="D96" s="25"/>
      <c r="E96" s="35">
        <f t="shared" si="4"/>
        <v>0</v>
      </c>
      <c r="F96" s="32"/>
      <c r="G96" s="33"/>
      <c r="H96" s="25"/>
    </row>
    <row r="97" spans="1:8" s="2" customFormat="1" ht="12.75" customHeight="1" x14ac:dyDescent="0.2">
      <c r="A97" s="48"/>
      <c r="B97" s="25"/>
      <c r="C97" s="25" t="s">
        <v>17</v>
      </c>
      <c r="D97" s="25"/>
      <c r="E97" s="35">
        <f t="shared" si="4"/>
        <v>0</v>
      </c>
      <c r="F97" s="32"/>
      <c r="G97" s="33"/>
      <c r="H97" s="25"/>
    </row>
    <row r="98" spans="1:8" s="2" customFormat="1" ht="12.75" customHeight="1" x14ac:dyDescent="0.2">
      <c r="A98" s="48"/>
      <c r="B98" s="25" t="s">
        <v>63</v>
      </c>
      <c r="C98" s="25" t="s">
        <v>64</v>
      </c>
      <c r="D98" s="25"/>
      <c r="E98" s="35">
        <f t="shared" si="4"/>
        <v>0</v>
      </c>
      <c r="F98" s="32"/>
      <c r="G98" s="33"/>
      <c r="H98" s="25"/>
    </row>
    <row r="99" spans="1:8" s="2" customFormat="1" ht="12.75" customHeight="1" x14ac:dyDescent="0.2">
      <c r="A99" s="48"/>
      <c r="B99" s="25"/>
      <c r="C99" s="25" t="s">
        <v>17</v>
      </c>
      <c r="D99" s="25"/>
      <c r="E99" s="35">
        <f t="shared" si="4"/>
        <v>0</v>
      </c>
      <c r="F99" s="32"/>
      <c r="G99" s="33"/>
      <c r="H99" s="25"/>
    </row>
    <row r="100" spans="1:8" s="2" customFormat="1" ht="12.75" customHeight="1" x14ac:dyDescent="0.2">
      <c r="A100" s="48"/>
      <c r="B100" s="25" t="s">
        <v>66</v>
      </c>
      <c r="C100" s="25" t="s">
        <v>17</v>
      </c>
      <c r="D100" s="25"/>
      <c r="E100" s="35">
        <f t="shared" si="4"/>
        <v>180.72300000000001</v>
      </c>
      <c r="F100" s="32">
        <f>4.25+41.598</f>
        <v>45.847999999999999</v>
      </c>
      <c r="G100" s="33">
        <f>122.614+12.261</f>
        <v>134.875</v>
      </c>
      <c r="H100" s="25"/>
    </row>
    <row r="101" spans="1:8" s="2" customFormat="1" ht="12.75" customHeight="1" x14ac:dyDescent="0.2">
      <c r="A101" s="45">
        <v>5</v>
      </c>
      <c r="B101" s="46" t="s">
        <v>71</v>
      </c>
      <c r="C101" s="25" t="s">
        <v>19</v>
      </c>
      <c r="D101" s="25"/>
      <c r="E101" s="35">
        <f t="shared" si="4"/>
        <v>1</v>
      </c>
      <c r="F101" s="32"/>
      <c r="G101" s="33">
        <v>1</v>
      </c>
      <c r="H101" s="25"/>
    </row>
    <row r="102" spans="1:8" s="2" customFormat="1" ht="12.75" customHeight="1" x14ac:dyDescent="0.2">
      <c r="A102" s="48"/>
      <c r="B102" s="25"/>
      <c r="C102" s="25" t="s">
        <v>17</v>
      </c>
      <c r="D102" s="25"/>
      <c r="E102" s="35">
        <f t="shared" si="4"/>
        <v>184.339</v>
      </c>
      <c r="F102" s="32">
        <f>F104+F106+F108+F110+F111</f>
        <v>2.1150000000000002</v>
      </c>
      <c r="G102" s="33">
        <f>G104+G106+G108+G110+G111</f>
        <v>182.22399999999999</v>
      </c>
      <c r="H102" s="25"/>
    </row>
    <row r="103" spans="1:8" s="2" customFormat="1" ht="12.75" customHeight="1" x14ac:dyDescent="0.2">
      <c r="A103" s="48"/>
      <c r="B103" s="25" t="s">
        <v>55</v>
      </c>
      <c r="C103" s="25" t="s">
        <v>56</v>
      </c>
      <c r="D103" s="25"/>
      <c r="E103" s="35">
        <f t="shared" si="4"/>
        <v>0</v>
      </c>
      <c r="F103" s="32"/>
      <c r="G103" s="33"/>
      <c r="H103" s="25"/>
    </row>
    <row r="104" spans="1:8" s="2" customFormat="1" ht="12.75" customHeight="1" x14ac:dyDescent="0.2">
      <c r="A104" s="48"/>
      <c r="B104" s="25"/>
      <c r="C104" s="25" t="s">
        <v>17</v>
      </c>
      <c r="D104" s="25"/>
      <c r="E104" s="35">
        <f t="shared" si="4"/>
        <v>0</v>
      </c>
      <c r="F104" s="32"/>
      <c r="G104" s="33"/>
      <c r="H104" s="25"/>
    </row>
    <row r="105" spans="1:8" s="2" customFormat="1" ht="12.75" customHeight="1" x14ac:dyDescent="0.2">
      <c r="A105" s="48"/>
      <c r="B105" s="25" t="s">
        <v>58</v>
      </c>
      <c r="C105" s="25" t="s">
        <v>59</v>
      </c>
      <c r="D105" s="25"/>
      <c r="E105" s="35">
        <f t="shared" si="4"/>
        <v>0</v>
      </c>
      <c r="F105" s="32"/>
      <c r="G105" s="33"/>
      <c r="H105" s="25"/>
    </row>
    <row r="106" spans="1:8" s="2" customFormat="1" ht="12.75" customHeight="1" x14ac:dyDescent="0.2">
      <c r="A106" s="48"/>
      <c r="B106" s="25"/>
      <c r="C106" s="25" t="s">
        <v>17</v>
      </c>
      <c r="D106" s="25"/>
      <c r="E106" s="35">
        <f t="shared" si="4"/>
        <v>0</v>
      </c>
      <c r="F106" s="32"/>
      <c r="G106" s="33"/>
      <c r="H106" s="25"/>
    </row>
    <row r="107" spans="1:8" s="2" customFormat="1" ht="12.75" customHeight="1" x14ac:dyDescent="0.2">
      <c r="A107" s="48"/>
      <c r="B107" s="25" t="s">
        <v>61</v>
      </c>
      <c r="C107" s="25" t="s">
        <v>59</v>
      </c>
      <c r="D107" s="25"/>
      <c r="E107" s="35">
        <f t="shared" si="4"/>
        <v>0</v>
      </c>
      <c r="F107" s="32"/>
      <c r="G107" s="33"/>
      <c r="H107" s="25"/>
    </row>
    <row r="108" spans="1:8" s="2" customFormat="1" ht="12.75" customHeight="1" x14ac:dyDescent="0.2">
      <c r="A108" s="48"/>
      <c r="B108" s="25"/>
      <c r="C108" s="25" t="s">
        <v>17</v>
      </c>
      <c r="D108" s="25"/>
      <c r="E108" s="35">
        <f t="shared" si="4"/>
        <v>0</v>
      </c>
      <c r="F108" s="32"/>
      <c r="G108" s="33"/>
      <c r="H108" s="25"/>
    </row>
    <row r="109" spans="1:8" s="2" customFormat="1" ht="12.75" customHeight="1" x14ac:dyDescent="0.2">
      <c r="A109" s="48"/>
      <c r="B109" s="25" t="s">
        <v>63</v>
      </c>
      <c r="C109" s="25" t="s">
        <v>64</v>
      </c>
      <c r="D109" s="25"/>
      <c r="E109" s="35">
        <f t="shared" si="4"/>
        <v>0</v>
      </c>
      <c r="F109" s="32"/>
      <c r="G109" s="33"/>
      <c r="H109" s="25"/>
    </row>
    <row r="110" spans="1:8" s="2" customFormat="1" ht="12.75" customHeight="1" x14ac:dyDescent="0.2">
      <c r="A110" s="48"/>
      <c r="B110" s="25"/>
      <c r="C110" s="25" t="s">
        <v>17</v>
      </c>
      <c r="D110" s="25"/>
      <c r="E110" s="35">
        <f t="shared" si="4"/>
        <v>0</v>
      </c>
      <c r="F110" s="32"/>
      <c r="G110" s="33"/>
      <c r="H110" s="25"/>
    </row>
    <row r="111" spans="1:8" s="2" customFormat="1" ht="12.75" customHeight="1" x14ac:dyDescent="0.2">
      <c r="A111" s="48"/>
      <c r="B111" s="25" t="s">
        <v>66</v>
      </c>
      <c r="C111" s="25" t="s">
        <v>17</v>
      </c>
      <c r="D111" s="25"/>
      <c r="E111" s="35">
        <f t="shared" si="4"/>
        <v>184.339</v>
      </c>
      <c r="F111" s="32">
        <f>1.053+1.062</f>
        <v>2.1150000000000002</v>
      </c>
      <c r="G111" s="33">
        <v>182.22399999999999</v>
      </c>
      <c r="H111" s="25"/>
    </row>
    <row r="112" spans="1:8" s="2" customFormat="1" ht="12.75" customHeight="1" x14ac:dyDescent="0.2">
      <c r="A112" s="45">
        <v>6</v>
      </c>
      <c r="B112" s="46" t="s">
        <v>72</v>
      </c>
      <c r="C112" s="25" t="s">
        <v>19</v>
      </c>
      <c r="D112" s="25"/>
      <c r="E112" s="35">
        <f t="shared" si="4"/>
        <v>1</v>
      </c>
      <c r="F112" s="32">
        <v>1</v>
      </c>
      <c r="G112" s="33"/>
      <c r="H112" s="25"/>
    </row>
    <row r="113" spans="1:8" s="2" customFormat="1" ht="12.75" customHeight="1" x14ac:dyDescent="0.2">
      <c r="A113" s="48"/>
      <c r="B113" s="25"/>
      <c r="C113" s="25" t="s">
        <v>17</v>
      </c>
      <c r="D113" s="25"/>
      <c r="E113" s="35">
        <f t="shared" si="4"/>
        <v>898.2829999999999</v>
      </c>
      <c r="F113" s="32">
        <f>F115+F117+F119+F121+F122</f>
        <v>619.62199999999996</v>
      </c>
      <c r="G113" s="33">
        <f>G115+G117+G119+G121+G122</f>
        <v>278.661</v>
      </c>
      <c r="H113" s="25"/>
    </row>
    <row r="114" spans="1:8" s="2" customFormat="1" ht="12.75" customHeight="1" x14ac:dyDescent="0.2">
      <c r="A114" s="48"/>
      <c r="B114" s="25" t="s">
        <v>55</v>
      </c>
      <c r="C114" s="25" t="s">
        <v>56</v>
      </c>
      <c r="D114" s="25"/>
      <c r="E114" s="35">
        <f t="shared" si="4"/>
        <v>111.5</v>
      </c>
      <c r="F114" s="32">
        <v>111.5</v>
      </c>
      <c r="G114" s="33"/>
      <c r="H114" s="25"/>
    </row>
    <row r="115" spans="1:8" s="2" customFormat="1" ht="12.75" customHeight="1" x14ac:dyDescent="0.2">
      <c r="A115" s="48"/>
      <c r="B115" s="25"/>
      <c r="C115" s="25" t="s">
        <v>17</v>
      </c>
      <c r="D115" s="25"/>
      <c r="E115" s="35">
        <f t="shared" si="4"/>
        <v>619.62199999999996</v>
      </c>
      <c r="F115" s="32">
        <v>619.62199999999996</v>
      </c>
      <c r="G115" s="33"/>
      <c r="H115" s="25"/>
    </row>
    <row r="116" spans="1:8" s="2" customFormat="1" ht="12.75" customHeight="1" x14ac:dyDescent="0.2">
      <c r="A116" s="48"/>
      <c r="B116" s="25" t="s">
        <v>58</v>
      </c>
      <c r="C116" s="25" t="s">
        <v>59</v>
      </c>
      <c r="D116" s="25"/>
      <c r="E116" s="35">
        <f t="shared" si="4"/>
        <v>0</v>
      </c>
      <c r="F116" s="32"/>
      <c r="G116" s="33"/>
      <c r="H116" s="25"/>
    </row>
    <row r="117" spans="1:8" s="2" customFormat="1" ht="12.75" customHeight="1" x14ac:dyDescent="0.2">
      <c r="A117" s="48"/>
      <c r="B117" s="25"/>
      <c r="C117" s="25" t="s">
        <v>17</v>
      </c>
      <c r="D117" s="25"/>
      <c r="E117" s="35">
        <f t="shared" si="4"/>
        <v>0</v>
      </c>
      <c r="F117" s="32"/>
      <c r="G117" s="33"/>
      <c r="H117" s="25"/>
    </row>
    <row r="118" spans="1:8" s="2" customFormat="1" ht="12.75" customHeight="1" x14ac:dyDescent="0.2">
      <c r="A118" s="48"/>
      <c r="B118" s="25" t="s">
        <v>61</v>
      </c>
      <c r="C118" s="25" t="s">
        <v>59</v>
      </c>
      <c r="D118" s="25"/>
      <c r="E118" s="35">
        <f t="shared" si="4"/>
        <v>0</v>
      </c>
      <c r="F118" s="32"/>
      <c r="G118" s="33"/>
      <c r="H118" s="25"/>
    </row>
    <row r="119" spans="1:8" s="2" customFormat="1" ht="12.75" customHeight="1" x14ac:dyDescent="0.2">
      <c r="A119" s="48"/>
      <c r="B119" s="25"/>
      <c r="C119" s="25" t="s">
        <v>17</v>
      </c>
      <c r="D119" s="25"/>
      <c r="E119" s="35">
        <f t="shared" si="4"/>
        <v>0</v>
      </c>
      <c r="F119" s="32"/>
      <c r="G119" s="33"/>
      <c r="H119" s="25"/>
    </row>
    <row r="120" spans="1:8" s="2" customFormat="1" ht="12.75" customHeight="1" x14ac:dyDescent="0.2">
      <c r="A120" s="48"/>
      <c r="B120" s="25" t="s">
        <v>63</v>
      </c>
      <c r="C120" s="25" t="s">
        <v>64</v>
      </c>
      <c r="D120" s="25"/>
      <c r="E120" s="35">
        <f t="shared" si="4"/>
        <v>0</v>
      </c>
      <c r="F120" s="32"/>
      <c r="G120" s="33"/>
      <c r="H120" s="25"/>
    </row>
    <row r="121" spans="1:8" s="2" customFormat="1" ht="12.75" customHeight="1" x14ac:dyDescent="0.2">
      <c r="A121" s="48"/>
      <c r="B121" s="25"/>
      <c r="C121" s="25" t="s">
        <v>17</v>
      </c>
      <c r="D121" s="25"/>
      <c r="E121" s="35">
        <f t="shared" si="4"/>
        <v>0</v>
      </c>
      <c r="F121" s="32"/>
      <c r="G121" s="33"/>
      <c r="H121" s="25"/>
    </row>
    <row r="122" spans="1:8" s="2" customFormat="1" ht="12.75" customHeight="1" x14ac:dyDescent="0.2">
      <c r="A122" s="48"/>
      <c r="B122" s="25" t="s">
        <v>66</v>
      </c>
      <c r="C122" s="25" t="s">
        <v>17</v>
      </c>
      <c r="D122" s="25"/>
      <c r="E122" s="35">
        <f t="shared" si="4"/>
        <v>278.661</v>
      </c>
      <c r="F122" s="32"/>
      <c r="G122" s="32">
        <v>278.661</v>
      </c>
      <c r="H122" s="25"/>
    </row>
    <row r="123" spans="1:8" s="2" customFormat="1" ht="12.75" customHeight="1" x14ac:dyDescent="0.2">
      <c r="A123" s="45">
        <v>7</v>
      </c>
      <c r="B123" s="46" t="s">
        <v>73</v>
      </c>
      <c r="C123" s="25" t="s">
        <v>19</v>
      </c>
      <c r="D123" s="25"/>
      <c r="E123" s="35">
        <f t="shared" si="4"/>
        <v>1</v>
      </c>
      <c r="F123" s="32"/>
      <c r="G123" s="33">
        <v>1</v>
      </c>
      <c r="H123" s="25"/>
    </row>
    <row r="124" spans="1:8" s="2" customFormat="1" ht="12.75" customHeight="1" x14ac:dyDescent="0.2">
      <c r="A124" s="48"/>
      <c r="B124" s="25"/>
      <c r="C124" s="25" t="s">
        <v>17</v>
      </c>
      <c r="D124" s="25"/>
      <c r="E124" s="35">
        <f t="shared" si="4"/>
        <v>68.295000000000002</v>
      </c>
      <c r="F124" s="32">
        <f>F126+F128+F130+F132+F133</f>
        <v>1.0620000000000001</v>
      </c>
      <c r="G124" s="33">
        <f>G126+G128+G130+G132+G133</f>
        <v>67.233000000000004</v>
      </c>
      <c r="H124" s="25"/>
    </row>
    <row r="125" spans="1:8" s="2" customFormat="1" ht="12.75" customHeight="1" x14ac:dyDescent="0.2">
      <c r="A125" s="48"/>
      <c r="B125" s="25" t="s">
        <v>55</v>
      </c>
      <c r="C125" s="25" t="s">
        <v>56</v>
      </c>
      <c r="D125" s="25"/>
      <c r="E125" s="35">
        <f t="shared" si="4"/>
        <v>0</v>
      </c>
      <c r="F125" s="32"/>
      <c r="G125" s="33"/>
      <c r="H125" s="25"/>
    </row>
    <row r="126" spans="1:8" s="2" customFormat="1" ht="12.75" customHeight="1" x14ac:dyDescent="0.2">
      <c r="A126" s="48"/>
      <c r="B126" s="25"/>
      <c r="C126" s="25" t="s">
        <v>17</v>
      </c>
      <c r="D126" s="25"/>
      <c r="E126" s="35">
        <f t="shared" si="4"/>
        <v>0</v>
      </c>
      <c r="F126" s="32"/>
      <c r="G126" s="33"/>
      <c r="H126" s="25"/>
    </row>
    <row r="127" spans="1:8" s="2" customFormat="1" ht="12.75" customHeight="1" x14ac:dyDescent="0.2">
      <c r="A127" s="48"/>
      <c r="B127" s="25" t="s">
        <v>58</v>
      </c>
      <c r="C127" s="25" t="s">
        <v>59</v>
      </c>
      <c r="D127" s="25"/>
      <c r="E127" s="35">
        <f t="shared" si="4"/>
        <v>0</v>
      </c>
      <c r="F127" s="32"/>
      <c r="G127" s="33"/>
      <c r="H127" s="25"/>
    </row>
    <row r="128" spans="1:8" s="2" customFormat="1" ht="12.75" customHeight="1" x14ac:dyDescent="0.2">
      <c r="A128" s="48"/>
      <c r="B128" s="25"/>
      <c r="C128" s="25" t="s">
        <v>17</v>
      </c>
      <c r="D128" s="25"/>
      <c r="E128" s="35">
        <f t="shared" si="4"/>
        <v>0</v>
      </c>
      <c r="F128" s="32"/>
      <c r="G128" s="33"/>
      <c r="H128" s="25"/>
    </row>
    <row r="129" spans="1:8" s="2" customFormat="1" ht="12.75" customHeight="1" x14ac:dyDescent="0.2">
      <c r="A129" s="48"/>
      <c r="B129" s="25" t="s">
        <v>61</v>
      </c>
      <c r="C129" s="25" t="s">
        <v>59</v>
      </c>
      <c r="D129" s="25"/>
      <c r="E129" s="35">
        <f t="shared" si="4"/>
        <v>0</v>
      </c>
      <c r="F129" s="32"/>
      <c r="G129" s="33"/>
      <c r="H129" s="25"/>
    </row>
    <row r="130" spans="1:8" s="2" customFormat="1" ht="12.75" customHeight="1" x14ac:dyDescent="0.2">
      <c r="A130" s="48"/>
      <c r="B130" s="25"/>
      <c r="C130" s="25" t="s">
        <v>17</v>
      </c>
      <c r="D130" s="25"/>
      <c r="E130" s="35">
        <f t="shared" si="4"/>
        <v>0</v>
      </c>
      <c r="F130" s="32"/>
      <c r="G130" s="33"/>
      <c r="H130" s="25"/>
    </row>
    <row r="131" spans="1:8" s="2" customFormat="1" ht="12.75" customHeight="1" x14ac:dyDescent="0.2">
      <c r="A131" s="48"/>
      <c r="B131" s="25" t="s">
        <v>63</v>
      </c>
      <c r="C131" s="25" t="s">
        <v>64</v>
      </c>
      <c r="D131" s="25"/>
      <c r="E131" s="35">
        <f t="shared" si="4"/>
        <v>0</v>
      </c>
      <c r="F131" s="32"/>
      <c r="G131" s="33"/>
      <c r="H131" s="25"/>
    </row>
    <row r="132" spans="1:8" s="2" customFormat="1" ht="12.75" customHeight="1" x14ac:dyDescent="0.2">
      <c r="A132" s="48"/>
      <c r="B132" s="25"/>
      <c r="C132" s="25" t="s">
        <v>17</v>
      </c>
      <c r="D132" s="25"/>
      <c r="E132" s="35">
        <f t="shared" si="4"/>
        <v>0</v>
      </c>
      <c r="F132" s="32"/>
      <c r="G132" s="33"/>
      <c r="H132" s="25"/>
    </row>
    <row r="133" spans="1:8" s="2" customFormat="1" ht="12.75" customHeight="1" x14ac:dyDescent="0.2">
      <c r="A133" s="48"/>
      <c r="B133" s="25" t="s">
        <v>66</v>
      </c>
      <c r="C133" s="25" t="s">
        <v>17</v>
      </c>
      <c r="D133" s="25"/>
      <c r="E133" s="35">
        <f t="shared" si="4"/>
        <v>68.295000000000002</v>
      </c>
      <c r="F133" s="32">
        <v>1.0620000000000001</v>
      </c>
      <c r="G133" s="33">
        <v>67.233000000000004</v>
      </c>
      <c r="H133" s="25"/>
    </row>
    <row r="134" spans="1:8" s="2" customFormat="1" ht="12.75" customHeight="1" x14ac:dyDescent="0.2">
      <c r="A134" s="45">
        <v>8</v>
      </c>
      <c r="B134" s="46" t="s">
        <v>74</v>
      </c>
      <c r="C134" s="25" t="s">
        <v>19</v>
      </c>
      <c r="D134" s="25"/>
      <c r="E134" s="35">
        <f t="shared" si="4"/>
        <v>1</v>
      </c>
      <c r="F134" s="32">
        <v>1</v>
      </c>
      <c r="G134" s="33"/>
      <c r="H134" s="25"/>
    </row>
    <row r="135" spans="1:8" s="2" customFormat="1" ht="12.75" customHeight="1" x14ac:dyDescent="0.2">
      <c r="A135" s="48"/>
      <c r="B135" s="25"/>
      <c r="C135" s="25" t="s">
        <v>17</v>
      </c>
      <c r="D135" s="25"/>
      <c r="E135" s="35">
        <f t="shared" si="4"/>
        <v>383.61099999999999</v>
      </c>
      <c r="F135" s="32">
        <f>F137+F139+F141+F143+F144</f>
        <v>278.238</v>
      </c>
      <c r="G135" s="33">
        <f>G137+G139+G141+G143+G144</f>
        <v>105.37299999999999</v>
      </c>
      <c r="H135" s="25"/>
    </row>
    <row r="136" spans="1:8" s="2" customFormat="1" ht="12.75" customHeight="1" x14ac:dyDescent="0.2">
      <c r="A136" s="48"/>
      <c r="B136" s="25" t="s">
        <v>55</v>
      </c>
      <c r="C136" s="25" t="s">
        <v>56</v>
      </c>
      <c r="D136" s="25"/>
      <c r="E136" s="35">
        <f t="shared" si="4"/>
        <v>33</v>
      </c>
      <c r="F136" s="32">
        <v>33</v>
      </c>
      <c r="G136" s="33"/>
      <c r="H136" s="25"/>
    </row>
    <row r="137" spans="1:8" s="2" customFormat="1" ht="12.75" customHeight="1" x14ac:dyDescent="0.2">
      <c r="A137" s="48"/>
      <c r="B137" s="25"/>
      <c r="C137" s="25" t="s">
        <v>17</v>
      </c>
      <c r="D137" s="25"/>
      <c r="E137" s="35">
        <f t="shared" si="4"/>
        <v>183.386</v>
      </c>
      <c r="F137" s="32">
        <v>183.386</v>
      </c>
      <c r="G137" s="33"/>
      <c r="H137" s="25"/>
    </row>
    <row r="138" spans="1:8" s="2" customFormat="1" ht="12.75" customHeight="1" x14ac:dyDescent="0.2">
      <c r="A138" s="48"/>
      <c r="B138" s="25" t="s">
        <v>58</v>
      </c>
      <c r="C138" s="25" t="s">
        <v>59</v>
      </c>
      <c r="D138" s="25"/>
      <c r="E138" s="35">
        <f t="shared" si="4"/>
        <v>150</v>
      </c>
      <c r="F138" s="32">
        <v>150</v>
      </c>
      <c r="G138" s="33"/>
      <c r="H138" s="25"/>
    </row>
    <row r="139" spans="1:8" s="2" customFormat="1" ht="12.75" customHeight="1" x14ac:dyDescent="0.2">
      <c r="A139" s="48"/>
      <c r="B139" s="25"/>
      <c r="C139" s="25" t="s">
        <v>17</v>
      </c>
      <c r="D139" s="25"/>
      <c r="E139" s="35">
        <f t="shared" si="4"/>
        <v>66.617000000000004</v>
      </c>
      <c r="F139" s="32">
        <v>66.617000000000004</v>
      </c>
      <c r="G139" s="33"/>
      <c r="H139" s="25"/>
    </row>
    <row r="140" spans="1:8" s="2" customFormat="1" ht="12.75" customHeight="1" x14ac:dyDescent="0.2">
      <c r="A140" s="48"/>
      <c r="B140" s="25" t="s">
        <v>61</v>
      </c>
      <c r="C140" s="25" t="s">
        <v>59</v>
      </c>
      <c r="D140" s="25"/>
      <c r="E140" s="35">
        <f t="shared" si="4"/>
        <v>0</v>
      </c>
      <c r="F140" s="32"/>
      <c r="G140" s="33"/>
      <c r="H140" s="25"/>
    </row>
    <row r="141" spans="1:8" s="2" customFormat="1" ht="12.75" customHeight="1" x14ac:dyDescent="0.2">
      <c r="A141" s="48"/>
      <c r="B141" s="25"/>
      <c r="C141" s="25" t="s">
        <v>17</v>
      </c>
      <c r="D141" s="25"/>
      <c r="E141" s="35">
        <f t="shared" si="4"/>
        <v>0</v>
      </c>
      <c r="F141" s="32"/>
      <c r="G141" s="33"/>
      <c r="H141" s="25"/>
    </row>
    <row r="142" spans="1:8" s="2" customFormat="1" ht="12.75" customHeight="1" x14ac:dyDescent="0.2">
      <c r="A142" s="48"/>
      <c r="B142" s="25" t="s">
        <v>63</v>
      </c>
      <c r="C142" s="25" t="s">
        <v>64</v>
      </c>
      <c r="D142" s="25"/>
      <c r="E142" s="35">
        <f t="shared" si="4"/>
        <v>0</v>
      </c>
      <c r="F142" s="32"/>
      <c r="G142" s="33"/>
      <c r="H142" s="25"/>
    </row>
    <row r="143" spans="1:8" s="2" customFormat="1" ht="12.75" customHeight="1" x14ac:dyDescent="0.2">
      <c r="A143" s="48"/>
      <c r="B143" s="25"/>
      <c r="C143" s="25" t="s">
        <v>17</v>
      </c>
      <c r="D143" s="25"/>
      <c r="E143" s="35">
        <f t="shared" si="4"/>
        <v>0</v>
      </c>
      <c r="F143" s="32"/>
      <c r="G143" s="33"/>
      <c r="H143" s="25"/>
    </row>
    <row r="144" spans="1:8" s="2" customFormat="1" ht="12.75" customHeight="1" x14ac:dyDescent="0.2">
      <c r="A144" s="48"/>
      <c r="B144" s="25" t="s">
        <v>66</v>
      </c>
      <c r="C144" s="25" t="s">
        <v>17</v>
      </c>
      <c r="D144" s="25"/>
      <c r="E144" s="35">
        <f t="shared" si="4"/>
        <v>133.608</v>
      </c>
      <c r="F144" s="32">
        <v>28.234999999999999</v>
      </c>
      <c r="G144" s="32">
        <v>105.37299999999999</v>
      </c>
      <c r="H144" s="25"/>
    </row>
    <row r="145" spans="1:8" s="2" customFormat="1" ht="12.75" customHeight="1" x14ac:dyDescent="0.2">
      <c r="A145" s="45">
        <v>9</v>
      </c>
      <c r="B145" s="46" t="s">
        <v>75</v>
      </c>
      <c r="C145" s="25" t="s">
        <v>19</v>
      </c>
      <c r="D145" s="25"/>
      <c r="E145" s="35">
        <f t="shared" si="4"/>
        <v>1</v>
      </c>
      <c r="F145" s="32">
        <v>1</v>
      </c>
      <c r="G145" s="33"/>
      <c r="H145" s="25"/>
    </row>
    <row r="146" spans="1:8" s="2" customFormat="1" ht="12.75" customHeight="1" x14ac:dyDescent="0.2">
      <c r="A146" s="48"/>
      <c r="B146" s="25"/>
      <c r="C146" s="25" t="s">
        <v>17</v>
      </c>
      <c r="D146" s="25"/>
      <c r="E146" s="35">
        <f t="shared" si="4"/>
        <v>391.41699999999997</v>
      </c>
      <c r="F146" s="32">
        <f>F148+F150+F152+F154+F155</f>
        <v>339.43799999999999</v>
      </c>
      <c r="G146" s="33">
        <f>G148+G150+G152+G154+G155</f>
        <v>51.978999999999999</v>
      </c>
      <c r="H146" s="25"/>
    </row>
    <row r="147" spans="1:8" s="2" customFormat="1" ht="12.75" customHeight="1" x14ac:dyDescent="0.2">
      <c r="A147" s="48"/>
      <c r="B147" s="25" t="s">
        <v>55</v>
      </c>
      <c r="C147" s="25" t="s">
        <v>56</v>
      </c>
      <c r="D147" s="25"/>
      <c r="E147" s="35">
        <f t="shared" si="4"/>
        <v>43</v>
      </c>
      <c r="F147" s="32">
        <f>35+8</f>
        <v>43</v>
      </c>
      <c r="G147" s="33"/>
      <c r="H147" s="25"/>
    </row>
    <row r="148" spans="1:8" s="2" customFormat="1" ht="12.75" customHeight="1" x14ac:dyDescent="0.2">
      <c r="A148" s="48"/>
      <c r="B148" s="25"/>
      <c r="C148" s="25" t="s">
        <v>17</v>
      </c>
      <c r="D148" s="25"/>
      <c r="E148" s="35">
        <f t="shared" si="4"/>
        <v>235.59100000000001</v>
      </c>
      <c r="F148" s="32">
        <f>191.435+44.156</f>
        <v>235.59100000000001</v>
      </c>
      <c r="G148" s="33"/>
      <c r="H148" s="25"/>
    </row>
    <row r="149" spans="1:8" s="2" customFormat="1" ht="12.75" customHeight="1" x14ac:dyDescent="0.2">
      <c r="A149" s="48"/>
      <c r="B149" s="25" t="s">
        <v>58</v>
      </c>
      <c r="C149" s="25" t="s">
        <v>59</v>
      </c>
      <c r="D149" s="25"/>
      <c r="E149" s="35">
        <f t="shared" si="4"/>
        <v>0</v>
      </c>
      <c r="F149" s="32"/>
      <c r="G149" s="33"/>
      <c r="H149" s="25"/>
    </row>
    <row r="150" spans="1:8" s="2" customFormat="1" ht="12.75" customHeight="1" x14ac:dyDescent="0.2">
      <c r="A150" s="48"/>
      <c r="B150" s="25"/>
      <c r="C150" s="25" t="s">
        <v>17</v>
      </c>
      <c r="D150" s="25"/>
      <c r="E150" s="35">
        <f t="shared" si="4"/>
        <v>0</v>
      </c>
      <c r="F150" s="32"/>
      <c r="G150" s="33"/>
      <c r="H150" s="25"/>
    </row>
    <row r="151" spans="1:8" s="2" customFormat="1" ht="12.75" customHeight="1" x14ac:dyDescent="0.2">
      <c r="A151" s="48"/>
      <c r="B151" s="25" t="s">
        <v>61</v>
      </c>
      <c r="C151" s="25" t="s">
        <v>59</v>
      </c>
      <c r="D151" s="25"/>
      <c r="E151" s="35">
        <f t="shared" si="4"/>
        <v>0</v>
      </c>
      <c r="F151" s="32"/>
      <c r="G151" s="33"/>
      <c r="H151" s="25"/>
    </row>
    <row r="152" spans="1:8" s="2" customFormat="1" ht="12.75" customHeight="1" x14ac:dyDescent="0.2">
      <c r="A152" s="48"/>
      <c r="B152" s="25"/>
      <c r="C152" s="25" t="s">
        <v>17</v>
      </c>
      <c r="D152" s="25"/>
      <c r="E152" s="35">
        <f t="shared" si="4"/>
        <v>0</v>
      </c>
      <c r="F152" s="32"/>
      <c r="G152" s="33"/>
      <c r="H152" s="25"/>
    </row>
    <row r="153" spans="1:8" s="2" customFormat="1" ht="12.75" customHeight="1" x14ac:dyDescent="0.2">
      <c r="A153" s="48"/>
      <c r="B153" s="25" t="s">
        <v>63</v>
      </c>
      <c r="C153" s="25" t="s">
        <v>64</v>
      </c>
      <c r="D153" s="25"/>
      <c r="E153" s="35">
        <f t="shared" si="4"/>
        <v>0</v>
      </c>
      <c r="F153" s="32"/>
      <c r="G153" s="33"/>
      <c r="H153" s="25"/>
    </row>
    <row r="154" spans="1:8" s="2" customFormat="1" ht="12.75" customHeight="1" x14ac:dyDescent="0.2">
      <c r="A154" s="48"/>
      <c r="B154" s="25"/>
      <c r="C154" s="25" t="s">
        <v>17</v>
      </c>
      <c r="D154" s="25"/>
      <c r="E154" s="35">
        <f t="shared" si="4"/>
        <v>0</v>
      </c>
      <c r="F154" s="32"/>
      <c r="G154" s="33"/>
      <c r="H154" s="25"/>
    </row>
    <row r="155" spans="1:8" s="2" customFormat="1" ht="12.75" customHeight="1" x14ac:dyDescent="0.2">
      <c r="A155" s="48"/>
      <c r="B155" s="25" t="s">
        <v>66</v>
      </c>
      <c r="C155" s="25" t="s">
        <v>17</v>
      </c>
      <c r="D155" s="25"/>
      <c r="E155" s="35">
        <f t="shared" si="4"/>
        <v>155.82599999999999</v>
      </c>
      <c r="F155" s="33">
        <f>101.505+2.342</f>
        <v>103.84699999999999</v>
      </c>
      <c r="G155" s="33">
        <v>51.978999999999999</v>
      </c>
      <c r="H155" s="25"/>
    </row>
    <row r="156" spans="1:8" s="2" customFormat="1" ht="12.75" customHeight="1" x14ac:dyDescent="0.2">
      <c r="A156" s="45">
        <v>10</v>
      </c>
      <c r="B156" s="46" t="s">
        <v>76</v>
      </c>
      <c r="C156" s="25" t="s">
        <v>19</v>
      </c>
      <c r="D156" s="25"/>
      <c r="E156" s="35">
        <f t="shared" si="4"/>
        <v>1</v>
      </c>
      <c r="F156" s="32">
        <v>1</v>
      </c>
      <c r="G156" s="33"/>
      <c r="H156" s="25"/>
    </row>
    <row r="157" spans="1:8" s="2" customFormat="1" ht="12.75" customHeight="1" x14ac:dyDescent="0.2">
      <c r="A157" s="48"/>
      <c r="B157" s="25"/>
      <c r="C157" s="25" t="s">
        <v>17</v>
      </c>
      <c r="D157" s="25"/>
      <c r="E157" s="35">
        <f t="shared" si="4"/>
        <v>120.47199999999999</v>
      </c>
      <c r="F157" s="32">
        <f>F159+F161+F163+F165+F166</f>
        <v>120.47199999999999</v>
      </c>
      <c r="G157" s="33"/>
      <c r="H157" s="25"/>
    </row>
    <row r="158" spans="1:8" s="2" customFormat="1" ht="12.75" customHeight="1" x14ac:dyDescent="0.2">
      <c r="A158" s="48"/>
      <c r="B158" s="25" t="s">
        <v>55</v>
      </c>
      <c r="C158" s="25" t="s">
        <v>56</v>
      </c>
      <c r="D158" s="25"/>
      <c r="E158" s="35">
        <f t="shared" si="4"/>
        <v>0</v>
      </c>
      <c r="F158" s="32"/>
      <c r="G158" s="33"/>
      <c r="H158" s="25"/>
    </row>
    <row r="159" spans="1:8" s="2" customFormat="1" ht="12.75" customHeight="1" x14ac:dyDescent="0.2">
      <c r="A159" s="48"/>
      <c r="B159" s="25"/>
      <c r="C159" s="25" t="s">
        <v>17</v>
      </c>
      <c r="D159" s="25"/>
      <c r="E159" s="35">
        <f t="shared" si="4"/>
        <v>0</v>
      </c>
      <c r="F159" s="32"/>
      <c r="G159" s="33"/>
      <c r="H159" s="25"/>
    </row>
    <row r="160" spans="1:8" s="2" customFormat="1" ht="12.75" customHeight="1" x14ac:dyDescent="0.2">
      <c r="A160" s="48"/>
      <c r="B160" s="25" t="s">
        <v>58</v>
      </c>
      <c r="C160" s="25" t="s">
        <v>59</v>
      </c>
      <c r="D160" s="25"/>
      <c r="E160" s="35">
        <f t="shared" si="4"/>
        <v>0</v>
      </c>
      <c r="F160" s="32"/>
      <c r="G160" s="33"/>
      <c r="H160" s="25"/>
    </row>
    <row r="161" spans="1:8" s="2" customFormat="1" ht="12.75" customHeight="1" x14ac:dyDescent="0.2">
      <c r="A161" s="48"/>
      <c r="B161" s="25"/>
      <c r="C161" s="25" t="s">
        <v>17</v>
      </c>
      <c r="D161" s="25"/>
      <c r="E161" s="35">
        <f t="shared" si="4"/>
        <v>0</v>
      </c>
      <c r="F161" s="32"/>
      <c r="G161" s="33"/>
      <c r="H161" s="25"/>
    </row>
    <row r="162" spans="1:8" s="2" customFormat="1" ht="12.75" customHeight="1" x14ac:dyDescent="0.2">
      <c r="A162" s="48"/>
      <c r="B162" s="25" t="s">
        <v>61</v>
      </c>
      <c r="C162" s="25" t="s">
        <v>59</v>
      </c>
      <c r="D162" s="25"/>
      <c r="E162" s="35">
        <f t="shared" si="4"/>
        <v>0</v>
      </c>
      <c r="F162" s="32"/>
      <c r="G162" s="33"/>
      <c r="H162" s="25"/>
    </row>
    <row r="163" spans="1:8" s="2" customFormat="1" ht="12.75" customHeight="1" x14ac:dyDescent="0.2">
      <c r="A163" s="48"/>
      <c r="B163" s="25"/>
      <c r="C163" s="25" t="s">
        <v>17</v>
      </c>
      <c r="D163" s="25"/>
      <c r="E163" s="35">
        <f t="shared" si="4"/>
        <v>0</v>
      </c>
      <c r="F163" s="32"/>
      <c r="G163" s="33"/>
      <c r="H163" s="25"/>
    </row>
    <row r="164" spans="1:8" s="2" customFormat="1" ht="12.75" customHeight="1" x14ac:dyDescent="0.2">
      <c r="A164" s="48"/>
      <c r="B164" s="25" t="s">
        <v>63</v>
      </c>
      <c r="C164" s="25" t="s">
        <v>64</v>
      </c>
      <c r="D164" s="25"/>
      <c r="E164" s="35">
        <f t="shared" si="4"/>
        <v>0</v>
      </c>
      <c r="F164" s="32"/>
      <c r="G164" s="33"/>
      <c r="H164" s="25"/>
    </row>
    <row r="165" spans="1:8" s="2" customFormat="1" ht="12.75" customHeight="1" x14ac:dyDescent="0.2">
      <c r="A165" s="48"/>
      <c r="B165" s="25"/>
      <c r="C165" s="25" t="s">
        <v>17</v>
      </c>
      <c r="D165" s="25"/>
      <c r="E165" s="35">
        <f t="shared" si="4"/>
        <v>0</v>
      </c>
      <c r="F165" s="32"/>
      <c r="G165" s="33"/>
      <c r="H165" s="25"/>
    </row>
    <row r="166" spans="1:8" s="2" customFormat="1" ht="12.75" customHeight="1" x14ac:dyDescent="0.2">
      <c r="A166" s="48"/>
      <c r="B166" s="25" t="s">
        <v>66</v>
      </c>
      <c r="C166" s="25" t="s">
        <v>17</v>
      </c>
      <c r="D166" s="25"/>
      <c r="E166" s="35">
        <f t="shared" si="4"/>
        <v>120.47199999999999</v>
      </c>
      <c r="F166" s="32">
        <f>119.41+1.062</f>
        <v>120.47199999999999</v>
      </c>
      <c r="G166" s="33"/>
      <c r="H166" s="25"/>
    </row>
    <row r="167" spans="1:8" s="2" customFormat="1" ht="12.75" customHeight="1" x14ac:dyDescent="0.2">
      <c r="A167" s="45">
        <v>11</v>
      </c>
      <c r="B167" s="46" t="s">
        <v>77</v>
      </c>
      <c r="C167" s="25" t="s">
        <v>19</v>
      </c>
      <c r="D167" s="25"/>
      <c r="E167" s="35">
        <f t="shared" si="4"/>
        <v>1</v>
      </c>
      <c r="F167" s="32"/>
      <c r="G167" s="33">
        <v>1</v>
      </c>
      <c r="H167" s="25"/>
    </row>
    <row r="168" spans="1:8" s="2" customFormat="1" ht="12.75" customHeight="1" x14ac:dyDescent="0.2">
      <c r="A168" s="48"/>
      <c r="B168" s="25"/>
      <c r="C168" s="25" t="s">
        <v>17</v>
      </c>
      <c r="D168" s="25"/>
      <c r="E168" s="35">
        <f t="shared" si="4"/>
        <v>130.136</v>
      </c>
      <c r="F168" s="32">
        <f>F170+F172+F174+F176+F177</f>
        <v>90.74</v>
      </c>
      <c r="G168" s="33">
        <f>G170+G172+G174+G176+G177</f>
        <v>39.396000000000001</v>
      </c>
      <c r="H168" s="25"/>
    </row>
    <row r="169" spans="1:8" s="2" customFormat="1" ht="12.75" customHeight="1" x14ac:dyDescent="0.2">
      <c r="A169" s="48"/>
      <c r="B169" s="25" t="s">
        <v>55</v>
      </c>
      <c r="C169" s="25" t="s">
        <v>56</v>
      </c>
      <c r="D169" s="25"/>
      <c r="E169" s="35">
        <f t="shared" si="4"/>
        <v>0</v>
      </c>
      <c r="F169" s="32"/>
      <c r="G169" s="33"/>
      <c r="H169" s="25"/>
    </row>
    <row r="170" spans="1:8" s="2" customFormat="1" ht="12.75" customHeight="1" x14ac:dyDescent="0.2">
      <c r="A170" s="48"/>
      <c r="B170" s="25"/>
      <c r="C170" s="25" t="s">
        <v>17</v>
      </c>
      <c r="D170" s="25"/>
      <c r="E170" s="35">
        <f t="shared" si="4"/>
        <v>0</v>
      </c>
      <c r="F170" s="32"/>
      <c r="G170" s="33"/>
      <c r="H170" s="25"/>
    </row>
    <row r="171" spans="1:8" s="2" customFormat="1" ht="12.75" customHeight="1" x14ac:dyDescent="0.2">
      <c r="A171" s="48"/>
      <c r="B171" s="25" t="s">
        <v>58</v>
      </c>
      <c r="C171" s="25" t="s">
        <v>59</v>
      </c>
      <c r="D171" s="25"/>
      <c r="E171" s="35">
        <f t="shared" si="4"/>
        <v>144</v>
      </c>
      <c r="F171" s="32">
        <v>144</v>
      </c>
      <c r="G171" s="33"/>
      <c r="H171" s="25"/>
    </row>
    <row r="172" spans="1:8" s="2" customFormat="1" ht="12.75" customHeight="1" x14ac:dyDescent="0.2">
      <c r="A172" s="48"/>
      <c r="B172" s="25"/>
      <c r="C172" s="25" t="s">
        <v>17</v>
      </c>
      <c r="D172" s="25"/>
      <c r="E172" s="35">
        <f t="shared" si="4"/>
        <v>63.808999999999997</v>
      </c>
      <c r="F172" s="32">
        <v>63.808999999999997</v>
      </c>
      <c r="G172" s="33"/>
      <c r="H172" s="25"/>
    </row>
    <row r="173" spans="1:8" s="2" customFormat="1" ht="12.75" customHeight="1" x14ac:dyDescent="0.2">
      <c r="A173" s="48"/>
      <c r="B173" s="25" t="s">
        <v>61</v>
      </c>
      <c r="C173" s="25" t="s">
        <v>59</v>
      </c>
      <c r="D173" s="25"/>
      <c r="E173" s="35">
        <f t="shared" si="4"/>
        <v>0</v>
      </c>
      <c r="F173" s="32"/>
      <c r="G173" s="33"/>
      <c r="H173" s="25"/>
    </row>
    <row r="174" spans="1:8" s="2" customFormat="1" ht="12.75" customHeight="1" x14ac:dyDescent="0.2">
      <c r="A174" s="48"/>
      <c r="B174" s="25"/>
      <c r="C174" s="25" t="s">
        <v>17</v>
      </c>
      <c r="D174" s="25"/>
      <c r="E174" s="35">
        <f t="shared" si="4"/>
        <v>0</v>
      </c>
      <c r="F174" s="32"/>
      <c r="G174" s="33"/>
      <c r="H174" s="25"/>
    </row>
    <row r="175" spans="1:8" s="2" customFormat="1" ht="12.75" customHeight="1" x14ac:dyDescent="0.2">
      <c r="A175" s="48"/>
      <c r="B175" s="25" t="s">
        <v>63</v>
      </c>
      <c r="C175" s="25" t="s">
        <v>64</v>
      </c>
      <c r="D175" s="25"/>
      <c r="E175" s="35">
        <f t="shared" si="4"/>
        <v>0</v>
      </c>
      <c r="F175" s="32"/>
      <c r="G175" s="33"/>
      <c r="H175" s="25"/>
    </row>
    <row r="176" spans="1:8" s="2" customFormat="1" ht="12.75" customHeight="1" x14ac:dyDescent="0.2">
      <c r="A176" s="48"/>
      <c r="B176" s="25"/>
      <c r="C176" s="25" t="s">
        <v>17</v>
      </c>
      <c r="D176" s="25"/>
      <c r="E176" s="35">
        <f t="shared" si="4"/>
        <v>0</v>
      </c>
      <c r="F176" s="32"/>
      <c r="G176" s="33"/>
      <c r="H176" s="25"/>
    </row>
    <row r="177" spans="1:8" s="2" customFormat="1" ht="12.75" customHeight="1" x14ac:dyDescent="0.2">
      <c r="A177" s="48"/>
      <c r="B177" s="25" t="s">
        <v>66</v>
      </c>
      <c r="C177" s="25" t="s">
        <v>17</v>
      </c>
      <c r="D177" s="25"/>
      <c r="E177" s="35">
        <f t="shared" si="4"/>
        <v>66.326999999999998</v>
      </c>
      <c r="F177" s="32">
        <v>26.931000000000001</v>
      </c>
      <c r="G177" s="33">
        <f>19.904+19.492</f>
        <v>39.396000000000001</v>
      </c>
      <c r="H177" s="25"/>
    </row>
    <row r="178" spans="1:8" s="2" customFormat="1" ht="12.75" customHeight="1" x14ac:dyDescent="0.2">
      <c r="A178" s="45">
        <v>12</v>
      </c>
      <c r="B178" s="46" t="s">
        <v>78</v>
      </c>
      <c r="C178" s="25" t="s">
        <v>19</v>
      </c>
      <c r="D178" s="25"/>
      <c r="E178" s="35">
        <f t="shared" si="4"/>
        <v>1</v>
      </c>
      <c r="F178" s="32"/>
      <c r="G178" s="33">
        <v>1</v>
      </c>
      <c r="H178" s="25"/>
    </row>
    <row r="179" spans="1:8" s="2" customFormat="1" ht="12.75" customHeight="1" x14ac:dyDescent="0.2">
      <c r="A179" s="48"/>
      <c r="B179" s="25"/>
      <c r="C179" s="25" t="s">
        <v>17</v>
      </c>
      <c r="D179" s="25"/>
      <c r="E179" s="35">
        <f t="shared" si="4"/>
        <v>1035.0320000000002</v>
      </c>
      <c r="F179" s="32">
        <f>F181+F183+F185+F187+F188</f>
        <v>675.36400000000003</v>
      </c>
      <c r="G179" s="33">
        <f>G181+G183+G185+G187+G188</f>
        <v>359.66800000000001</v>
      </c>
      <c r="H179" s="25"/>
    </row>
    <row r="180" spans="1:8" s="2" customFormat="1" ht="12.75" customHeight="1" x14ac:dyDescent="0.2">
      <c r="A180" s="48"/>
      <c r="B180" s="25" t="s">
        <v>55</v>
      </c>
      <c r="C180" s="25" t="s">
        <v>56</v>
      </c>
      <c r="D180" s="25"/>
      <c r="E180" s="35">
        <f t="shared" si="4"/>
        <v>75</v>
      </c>
      <c r="F180" s="32">
        <v>75</v>
      </c>
      <c r="G180" s="33"/>
      <c r="H180" s="25"/>
    </row>
    <row r="181" spans="1:8" s="2" customFormat="1" ht="12.75" customHeight="1" x14ac:dyDescent="0.2">
      <c r="A181" s="48"/>
      <c r="B181" s="25"/>
      <c r="C181" s="25" t="s">
        <v>17</v>
      </c>
      <c r="D181" s="25"/>
      <c r="E181" s="35">
        <f t="shared" si="4"/>
        <v>416.78699999999998</v>
      </c>
      <c r="F181" s="32">
        <v>416.78699999999998</v>
      </c>
      <c r="G181" s="33"/>
      <c r="H181" s="25"/>
    </row>
    <row r="182" spans="1:8" s="2" customFormat="1" ht="12.75" customHeight="1" x14ac:dyDescent="0.2">
      <c r="A182" s="48"/>
      <c r="B182" s="25" t="s">
        <v>58</v>
      </c>
      <c r="C182" s="25" t="s">
        <v>59</v>
      </c>
      <c r="D182" s="25"/>
      <c r="E182" s="35">
        <f t="shared" si="4"/>
        <v>0</v>
      </c>
      <c r="F182" s="32"/>
      <c r="G182" s="33"/>
      <c r="H182" s="25"/>
    </row>
    <row r="183" spans="1:8" s="2" customFormat="1" ht="12.75" customHeight="1" x14ac:dyDescent="0.2">
      <c r="A183" s="48"/>
      <c r="B183" s="25"/>
      <c r="C183" s="25" t="s">
        <v>17</v>
      </c>
      <c r="D183" s="25"/>
      <c r="E183" s="35">
        <f t="shared" si="4"/>
        <v>0</v>
      </c>
      <c r="F183" s="32"/>
      <c r="G183" s="33"/>
      <c r="H183" s="25"/>
    </row>
    <row r="184" spans="1:8" s="2" customFormat="1" ht="12.75" customHeight="1" x14ac:dyDescent="0.2">
      <c r="A184" s="48"/>
      <c r="B184" s="25" t="s">
        <v>61</v>
      </c>
      <c r="C184" s="25" t="s">
        <v>59</v>
      </c>
      <c r="D184" s="25"/>
      <c r="E184" s="35">
        <f t="shared" si="4"/>
        <v>0</v>
      </c>
      <c r="F184" s="32"/>
      <c r="G184" s="33"/>
      <c r="H184" s="25"/>
    </row>
    <row r="185" spans="1:8" s="2" customFormat="1" ht="12.75" customHeight="1" x14ac:dyDescent="0.2">
      <c r="A185" s="48"/>
      <c r="B185" s="25"/>
      <c r="C185" s="25" t="s">
        <v>17</v>
      </c>
      <c r="D185" s="25"/>
      <c r="E185" s="35">
        <f t="shared" si="4"/>
        <v>0</v>
      </c>
      <c r="F185" s="32"/>
      <c r="G185" s="33"/>
      <c r="H185" s="25"/>
    </row>
    <row r="186" spans="1:8" s="2" customFormat="1" ht="12.75" customHeight="1" x14ac:dyDescent="0.2">
      <c r="A186" s="48"/>
      <c r="B186" s="25" t="s">
        <v>63</v>
      </c>
      <c r="C186" s="25" t="s">
        <v>64</v>
      </c>
      <c r="D186" s="25"/>
      <c r="E186" s="35">
        <f t="shared" si="4"/>
        <v>0</v>
      </c>
      <c r="F186" s="32"/>
      <c r="G186" s="33"/>
      <c r="H186" s="25"/>
    </row>
    <row r="187" spans="1:8" s="2" customFormat="1" ht="12.75" customHeight="1" x14ac:dyDescent="0.2">
      <c r="A187" s="48"/>
      <c r="B187" s="25"/>
      <c r="C187" s="25" t="s">
        <v>17</v>
      </c>
      <c r="D187" s="25"/>
      <c r="E187" s="35">
        <f t="shared" si="4"/>
        <v>0</v>
      </c>
      <c r="F187" s="32"/>
      <c r="G187" s="33"/>
      <c r="H187" s="25"/>
    </row>
    <row r="188" spans="1:8" s="2" customFormat="1" ht="12.75" customHeight="1" x14ac:dyDescent="0.2">
      <c r="A188" s="48"/>
      <c r="B188" s="51" t="s">
        <v>79</v>
      </c>
      <c r="C188" s="25" t="s">
        <v>17</v>
      </c>
      <c r="D188" s="25"/>
      <c r="E188" s="35">
        <f t="shared" si="4"/>
        <v>618.245</v>
      </c>
      <c r="F188" s="32">
        <v>258.577</v>
      </c>
      <c r="G188" s="33">
        <v>359.66800000000001</v>
      </c>
      <c r="H188" s="25"/>
    </row>
    <row r="189" spans="1:8" s="2" customFormat="1" ht="12.75" customHeight="1" x14ac:dyDescent="0.2">
      <c r="A189" s="45">
        <v>13</v>
      </c>
      <c r="B189" s="46" t="s">
        <v>80</v>
      </c>
      <c r="C189" s="25" t="s">
        <v>19</v>
      </c>
      <c r="D189" s="25"/>
      <c r="E189" s="35">
        <f t="shared" si="4"/>
        <v>1</v>
      </c>
      <c r="F189" s="32"/>
      <c r="G189" s="33">
        <v>1</v>
      </c>
      <c r="H189" s="25"/>
    </row>
    <row r="190" spans="1:8" s="2" customFormat="1" ht="12.75" customHeight="1" x14ac:dyDescent="0.2">
      <c r="A190" s="48"/>
      <c r="B190" s="25"/>
      <c r="C190" s="25" t="s">
        <v>17</v>
      </c>
      <c r="D190" s="25"/>
      <c r="E190" s="35">
        <f t="shared" si="4"/>
        <v>131.84</v>
      </c>
      <c r="F190" s="32">
        <f>F192+F194+F196+F198+F199</f>
        <v>105.301</v>
      </c>
      <c r="G190" s="33">
        <f>G192+G194+G196+G198+G199</f>
        <v>26.539000000000001</v>
      </c>
      <c r="H190" s="25"/>
    </row>
    <row r="191" spans="1:8" s="2" customFormat="1" ht="12.75" customHeight="1" x14ac:dyDescent="0.2">
      <c r="A191" s="48"/>
      <c r="B191" s="25" t="s">
        <v>55</v>
      </c>
      <c r="C191" s="25" t="s">
        <v>56</v>
      </c>
      <c r="D191" s="25"/>
      <c r="E191" s="35">
        <f t="shared" si="4"/>
        <v>0</v>
      </c>
      <c r="F191" s="32"/>
      <c r="G191" s="33"/>
      <c r="H191" s="25"/>
    </row>
    <row r="192" spans="1:8" s="2" customFormat="1" ht="12.75" customHeight="1" x14ac:dyDescent="0.2">
      <c r="A192" s="48"/>
      <c r="B192" s="25"/>
      <c r="C192" s="25" t="s">
        <v>17</v>
      </c>
      <c r="D192" s="25"/>
      <c r="E192" s="35">
        <f t="shared" si="4"/>
        <v>0</v>
      </c>
      <c r="F192" s="32"/>
      <c r="G192" s="33"/>
      <c r="H192" s="25"/>
    </row>
    <row r="193" spans="1:8" s="2" customFormat="1" ht="12.75" customHeight="1" x14ac:dyDescent="0.2">
      <c r="A193" s="48"/>
      <c r="B193" s="25" t="s">
        <v>58</v>
      </c>
      <c r="C193" s="25" t="s">
        <v>59</v>
      </c>
      <c r="D193" s="25"/>
      <c r="E193" s="35">
        <f t="shared" si="4"/>
        <v>232</v>
      </c>
      <c r="F193" s="32">
        <v>232</v>
      </c>
      <c r="G193" s="33"/>
      <c r="H193" s="25"/>
    </row>
    <row r="194" spans="1:8" s="2" customFormat="1" ht="12.75" customHeight="1" x14ac:dyDescent="0.2">
      <c r="A194" s="48"/>
      <c r="B194" s="25"/>
      <c r="C194" s="25" t="s">
        <v>17</v>
      </c>
      <c r="D194" s="25"/>
      <c r="E194" s="35">
        <f t="shared" si="4"/>
        <v>102.959</v>
      </c>
      <c r="F194" s="32">
        <v>102.959</v>
      </c>
      <c r="G194" s="33"/>
      <c r="H194" s="25"/>
    </row>
    <row r="195" spans="1:8" s="2" customFormat="1" ht="12.75" customHeight="1" x14ac:dyDescent="0.2">
      <c r="A195" s="48"/>
      <c r="B195" s="25" t="s">
        <v>61</v>
      </c>
      <c r="C195" s="25" t="s">
        <v>59</v>
      </c>
      <c r="D195" s="25"/>
      <c r="E195" s="35">
        <f t="shared" si="4"/>
        <v>0</v>
      </c>
      <c r="F195" s="32"/>
      <c r="G195" s="33"/>
      <c r="H195" s="25"/>
    </row>
    <row r="196" spans="1:8" s="2" customFormat="1" ht="12.75" customHeight="1" x14ac:dyDescent="0.2">
      <c r="A196" s="48"/>
      <c r="B196" s="25"/>
      <c r="C196" s="25" t="s">
        <v>17</v>
      </c>
      <c r="D196" s="25"/>
      <c r="E196" s="35">
        <f t="shared" si="4"/>
        <v>0</v>
      </c>
      <c r="F196" s="32"/>
      <c r="G196" s="33"/>
      <c r="H196" s="25"/>
    </row>
    <row r="197" spans="1:8" s="2" customFormat="1" ht="12.75" customHeight="1" x14ac:dyDescent="0.2">
      <c r="A197" s="48"/>
      <c r="B197" s="25" t="s">
        <v>63</v>
      </c>
      <c r="C197" s="25" t="s">
        <v>64</v>
      </c>
      <c r="D197" s="25"/>
      <c r="E197" s="35">
        <f t="shared" si="4"/>
        <v>0</v>
      </c>
      <c r="F197" s="32"/>
      <c r="G197" s="33"/>
      <c r="H197" s="25"/>
    </row>
    <row r="198" spans="1:8" s="2" customFormat="1" ht="12.75" customHeight="1" x14ac:dyDescent="0.2">
      <c r="A198" s="48"/>
      <c r="B198" s="25"/>
      <c r="C198" s="25" t="s">
        <v>17</v>
      </c>
      <c r="D198" s="25"/>
      <c r="E198" s="35">
        <f t="shared" si="4"/>
        <v>0</v>
      </c>
      <c r="F198" s="32"/>
      <c r="G198" s="33"/>
      <c r="H198" s="25"/>
    </row>
    <row r="199" spans="1:8" s="2" customFormat="1" ht="12.75" customHeight="1" x14ac:dyDescent="0.2">
      <c r="A199" s="48"/>
      <c r="B199" s="25" t="s">
        <v>66</v>
      </c>
      <c r="C199" s="25" t="s">
        <v>17</v>
      </c>
      <c r="D199" s="25"/>
      <c r="E199" s="35">
        <f t="shared" si="4"/>
        <v>28.881</v>
      </c>
      <c r="F199" s="32">
        <v>2.3420000000000001</v>
      </c>
      <c r="G199" s="33">
        <v>26.539000000000001</v>
      </c>
      <c r="H199" s="25"/>
    </row>
    <row r="200" spans="1:8" s="2" customFormat="1" ht="12.75" customHeight="1" x14ac:dyDescent="0.2">
      <c r="A200" s="45">
        <v>14</v>
      </c>
      <c r="B200" s="46" t="s">
        <v>81</v>
      </c>
      <c r="C200" s="25" t="s">
        <v>19</v>
      </c>
      <c r="D200" s="25"/>
      <c r="E200" s="35">
        <f t="shared" si="4"/>
        <v>1</v>
      </c>
      <c r="F200" s="32"/>
      <c r="G200" s="33">
        <v>1</v>
      </c>
      <c r="H200" s="25"/>
    </row>
    <row r="201" spans="1:8" s="2" customFormat="1" ht="12.75" customHeight="1" x14ac:dyDescent="0.2">
      <c r="A201" s="48"/>
      <c r="B201" s="25"/>
      <c r="C201" s="25" t="s">
        <v>17</v>
      </c>
      <c r="D201" s="25"/>
      <c r="E201" s="35">
        <f t="shared" si="4"/>
        <v>205.41900000000001</v>
      </c>
      <c r="F201" s="32">
        <f>F203+F205+F207+F209+F210</f>
        <v>25.167000000000002</v>
      </c>
      <c r="G201" s="33">
        <f>G203+G205+G207+G209+G210</f>
        <v>180.25200000000001</v>
      </c>
      <c r="H201" s="25"/>
    </row>
    <row r="202" spans="1:8" s="2" customFormat="1" ht="12.75" customHeight="1" x14ac:dyDescent="0.2">
      <c r="A202" s="48"/>
      <c r="B202" s="25" t="s">
        <v>55</v>
      </c>
      <c r="C202" s="25" t="s">
        <v>56</v>
      </c>
      <c r="D202" s="25"/>
      <c r="E202" s="35">
        <f t="shared" si="4"/>
        <v>0</v>
      </c>
      <c r="F202" s="32"/>
      <c r="G202" s="33"/>
      <c r="H202" s="25"/>
    </row>
    <row r="203" spans="1:8" s="2" customFormat="1" ht="12.75" customHeight="1" x14ac:dyDescent="0.2">
      <c r="A203" s="48"/>
      <c r="B203" s="25"/>
      <c r="C203" s="25" t="s">
        <v>17</v>
      </c>
      <c r="D203" s="25"/>
      <c r="E203" s="35">
        <f t="shared" si="4"/>
        <v>0</v>
      </c>
      <c r="F203" s="32"/>
      <c r="G203" s="33"/>
      <c r="H203" s="25"/>
    </row>
    <row r="204" spans="1:8" s="2" customFormat="1" ht="12.75" customHeight="1" x14ac:dyDescent="0.2">
      <c r="A204" s="48"/>
      <c r="B204" s="25" t="s">
        <v>58</v>
      </c>
      <c r="C204" s="25" t="s">
        <v>59</v>
      </c>
      <c r="D204" s="25"/>
      <c r="E204" s="35">
        <f t="shared" si="4"/>
        <v>0</v>
      </c>
      <c r="F204" s="32"/>
      <c r="G204" s="33"/>
      <c r="H204" s="25"/>
    </row>
    <row r="205" spans="1:8" s="2" customFormat="1" ht="12.75" customHeight="1" x14ac:dyDescent="0.2">
      <c r="A205" s="48"/>
      <c r="B205" s="25"/>
      <c r="C205" s="25" t="s">
        <v>17</v>
      </c>
      <c r="D205" s="25"/>
      <c r="E205" s="35">
        <f t="shared" si="4"/>
        <v>0</v>
      </c>
      <c r="F205" s="32"/>
      <c r="G205" s="33"/>
      <c r="H205" s="25"/>
    </row>
    <row r="206" spans="1:8" s="2" customFormat="1" ht="12.75" customHeight="1" x14ac:dyDescent="0.2">
      <c r="A206" s="48"/>
      <c r="B206" s="25" t="s">
        <v>61</v>
      </c>
      <c r="C206" s="25" t="s">
        <v>59</v>
      </c>
      <c r="D206" s="25"/>
      <c r="E206" s="35">
        <f t="shared" si="4"/>
        <v>0</v>
      </c>
      <c r="F206" s="32"/>
      <c r="G206" s="33"/>
      <c r="H206" s="25"/>
    </row>
    <row r="207" spans="1:8" s="2" customFormat="1" ht="12.75" customHeight="1" x14ac:dyDescent="0.2">
      <c r="A207" s="48"/>
      <c r="B207" s="25"/>
      <c r="C207" s="25" t="s">
        <v>17</v>
      </c>
      <c r="D207" s="25"/>
      <c r="E207" s="35">
        <f t="shared" si="4"/>
        <v>0</v>
      </c>
      <c r="F207" s="32"/>
      <c r="G207" s="33"/>
      <c r="H207" s="25"/>
    </row>
    <row r="208" spans="1:8" s="2" customFormat="1" ht="12.75" customHeight="1" x14ac:dyDescent="0.2">
      <c r="A208" s="48"/>
      <c r="B208" s="25" t="s">
        <v>63</v>
      </c>
      <c r="C208" s="25" t="s">
        <v>64</v>
      </c>
      <c r="D208" s="25"/>
      <c r="E208" s="35">
        <f t="shared" si="4"/>
        <v>0</v>
      </c>
      <c r="F208" s="32"/>
      <c r="G208" s="33"/>
      <c r="H208" s="25"/>
    </row>
    <row r="209" spans="1:8" s="2" customFormat="1" ht="12.75" customHeight="1" x14ac:dyDescent="0.2">
      <c r="A209" s="48"/>
      <c r="B209" s="25"/>
      <c r="C209" s="25" t="s">
        <v>17</v>
      </c>
      <c r="D209" s="25"/>
      <c r="E209" s="35">
        <f t="shared" si="4"/>
        <v>0</v>
      </c>
      <c r="F209" s="32"/>
      <c r="G209" s="33"/>
      <c r="H209" s="25"/>
    </row>
    <row r="210" spans="1:8" s="2" customFormat="1" ht="12.75" customHeight="1" x14ac:dyDescent="0.2">
      <c r="A210" s="48"/>
      <c r="B210" s="25" t="s">
        <v>66</v>
      </c>
      <c r="C210" s="25" t="s">
        <v>17</v>
      </c>
      <c r="D210" s="25"/>
      <c r="E210" s="35">
        <f t="shared" si="4"/>
        <v>205.41900000000001</v>
      </c>
      <c r="F210" s="32">
        <v>25.167000000000002</v>
      </c>
      <c r="G210" s="33">
        <f>128.273+51.979</f>
        <v>180.25200000000001</v>
      </c>
      <c r="H210" s="25"/>
    </row>
    <row r="211" spans="1:8" s="2" customFormat="1" ht="12.75" customHeight="1" x14ac:dyDescent="0.2">
      <c r="A211" s="45">
        <v>15</v>
      </c>
      <c r="B211" s="46" t="s">
        <v>82</v>
      </c>
      <c r="C211" s="25" t="s">
        <v>19</v>
      </c>
      <c r="D211" s="25"/>
      <c r="E211" s="35">
        <f t="shared" si="4"/>
        <v>1</v>
      </c>
      <c r="F211" s="32">
        <v>1</v>
      </c>
      <c r="G211" s="33"/>
      <c r="H211" s="25"/>
    </row>
    <row r="212" spans="1:8" s="2" customFormat="1" ht="12.75" customHeight="1" x14ac:dyDescent="0.2">
      <c r="A212" s="48"/>
      <c r="B212" s="25"/>
      <c r="C212" s="25" t="s">
        <v>17</v>
      </c>
      <c r="D212" s="25"/>
      <c r="E212" s="35">
        <f t="shared" si="4"/>
        <v>3.4039999999999999</v>
      </c>
      <c r="F212" s="32">
        <f>F214+F216+F218+F220+F221</f>
        <v>3.4039999999999999</v>
      </c>
      <c r="G212" s="33"/>
      <c r="H212" s="25"/>
    </row>
    <row r="213" spans="1:8" s="2" customFormat="1" ht="12.75" customHeight="1" x14ac:dyDescent="0.2">
      <c r="A213" s="48"/>
      <c r="B213" s="25" t="s">
        <v>55</v>
      </c>
      <c r="C213" s="25" t="s">
        <v>56</v>
      </c>
      <c r="D213" s="25"/>
      <c r="E213" s="35">
        <f t="shared" si="4"/>
        <v>0</v>
      </c>
      <c r="F213" s="32"/>
      <c r="G213" s="33"/>
      <c r="H213" s="25"/>
    </row>
    <row r="214" spans="1:8" s="2" customFormat="1" ht="12.75" customHeight="1" x14ac:dyDescent="0.2">
      <c r="A214" s="48"/>
      <c r="B214" s="25"/>
      <c r="C214" s="25" t="s">
        <v>17</v>
      </c>
      <c r="D214" s="25"/>
      <c r="E214" s="35">
        <f t="shared" si="4"/>
        <v>0</v>
      </c>
      <c r="F214" s="32"/>
      <c r="G214" s="33"/>
      <c r="H214" s="25"/>
    </row>
    <row r="215" spans="1:8" s="2" customFormat="1" ht="12.75" customHeight="1" x14ac:dyDescent="0.2">
      <c r="A215" s="48"/>
      <c r="B215" s="25" t="s">
        <v>58</v>
      </c>
      <c r="C215" s="25" t="s">
        <v>59</v>
      </c>
      <c r="D215" s="25"/>
      <c r="E215" s="35">
        <f t="shared" si="4"/>
        <v>0</v>
      </c>
      <c r="F215" s="32"/>
      <c r="G215" s="33"/>
      <c r="H215" s="25"/>
    </row>
    <row r="216" spans="1:8" s="2" customFormat="1" ht="12.75" customHeight="1" x14ac:dyDescent="0.2">
      <c r="A216" s="48"/>
      <c r="B216" s="25"/>
      <c r="C216" s="25" t="s">
        <v>17</v>
      </c>
      <c r="D216" s="25"/>
      <c r="E216" s="35">
        <f t="shared" si="4"/>
        <v>0</v>
      </c>
      <c r="F216" s="32"/>
      <c r="G216" s="33"/>
      <c r="H216" s="25"/>
    </row>
    <row r="217" spans="1:8" s="2" customFormat="1" ht="12.75" customHeight="1" x14ac:dyDescent="0.2">
      <c r="A217" s="48"/>
      <c r="B217" s="25" t="s">
        <v>61</v>
      </c>
      <c r="C217" s="25" t="s">
        <v>59</v>
      </c>
      <c r="D217" s="25"/>
      <c r="E217" s="35">
        <f t="shared" si="4"/>
        <v>0</v>
      </c>
      <c r="F217" s="32"/>
      <c r="G217" s="33"/>
      <c r="H217" s="25"/>
    </row>
    <row r="218" spans="1:8" s="2" customFormat="1" ht="12.75" customHeight="1" x14ac:dyDescent="0.2">
      <c r="A218" s="48"/>
      <c r="B218" s="25"/>
      <c r="C218" s="25" t="s">
        <v>17</v>
      </c>
      <c r="D218" s="25"/>
      <c r="E218" s="35">
        <f t="shared" si="4"/>
        <v>0</v>
      </c>
      <c r="F218" s="32"/>
      <c r="G218" s="33"/>
      <c r="H218" s="25"/>
    </row>
    <row r="219" spans="1:8" s="2" customFormat="1" ht="12.75" customHeight="1" x14ac:dyDescent="0.2">
      <c r="A219" s="48"/>
      <c r="B219" s="25" t="s">
        <v>63</v>
      </c>
      <c r="C219" s="25" t="s">
        <v>64</v>
      </c>
      <c r="D219" s="25"/>
      <c r="E219" s="35">
        <f t="shared" si="4"/>
        <v>0</v>
      </c>
      <c r="F219" s="32"/>
      <c r="G219" s="33"/>
      <c r="H219" s="25"/>
    </row>
    <row r="220" spans="1:8" s="2" customFormat="1" ht="12.75" customHeight="1" x14ac:dyDescent="0.2">
      <c r="A220" s="48"/>
      <c r="B220" s="25"/>
      <c r="C220" s="25" t="s">
        <v>17</v>
      </c>
      <c r="D220" s="25"/>
      <c r="E220" s="35">
        <f t="shared" si="4"/>
        <v>0</v>
      </c>
      <c r="F220" s="32"/>
      <c r="G220" s="33"/>
      <c r="H220" s="25"/>
    </row>
    <row r="221" spans="1:8" s="2" customFormat="1" ht="12.75" customHeight="1" x14ac:dyDescent="0.2">
      <c r="A221" s="48"/>
      <c r="B221" s="25" t="s">
        <v>66</v>
      </c>
      <c r="C221" s="25" t="s">
        <v>17</v>
      </c>
      <c r="D221" s="25"/>
      <c r="E221" s="35">
        <f t="shared" si="4"/>
        <v>3.4039999999999999</v>
      </c>
      <c r="F221" s="32">
        <v>3.4039999999999999</v>
      </c>
      <c r="G221" s="33"/>
      <c r="H221" s="25"/>
    </row>
    <row r="222" spans="1:8" s="2" customFormat="1" ht="12.75" customHeight="1" x14ac:dyDescent="0.2">
      <c r="A222" s="45">
        <v>16</v>
      </c>
      <c r="B222" s="46" t="s">
        <v>83</v>
      </c>
      <c r="C222" s="25" t="s">
        <v>19</v>
      </c>
      <c r="D222" s="25"/>
      <c r="E222" s="35">
        <f t="shared" si="4"/>
        <v>1</v>
      </c>
      <c r="F222" s="32">
        <v>1</v>
      </c>
      <c r="G222" s="23"/>
      <c r="H222" s="25"/>
    </row>
    <row r="223" spans="1:8" s="2" customFormat="1" ht="12.75" customHeight="1" x14ac:dyDescent="0.2">
      <c r="A223" s="48"/>
      <c r="B223" s="25"/>
      <c r="C223" s="25" t="s">
        <v>17</v>
      </c>
      <c r="D223" s="25"/>
      <c r="E223" s="35">
        <f t="shared" si="4"/>
        <v>0.59299999999999997</v>
      </c>
      <c r="F223" s="32">
        <f>F225+F227+F229+F231+F232</f>
        <v>0.59299999999999997</v>
      </c>
      <c r="G223" s="23">
        <f>G225+G227+G229+G231+G232</f>
        <v>0</v>
      </c>
      <c r="H223" s="25"/>
    </row>
    <row r="224" spans="1:8" s="2" customFormat="1" ht="12.75" customHeight="1" x14ac:dyDescent="0.2">
      <c r="A224" s="48"/>
      <c r="B224" s="25" t="s">
        <v>55</v>
      </c>
      <c r="C224" s="25" t="s">
        <v>56</v>
      </c>
      <c r="D224" s="25"/>
      <c r="E224" s="35">
        <f t="shared" si="4"/>
        <v>0</v>
      </c>
      <c r="F224" s="32"/>
      <c r="G224" s="23"/>
      <c r="H224" s="25"/>
    </row>
    <row r="225" spans="1:8" s="2" customFormat="1" ht="12.75" customHeight="1" x14ac:dyDescent="0.2">
      <c r="A225" s="48"/>
      <c r="B225" s="25"/>
      <c r="C225" s="25" t="s">
        <v>17</v>
      </c>
      <c r="D225" s="25"/>
      <c r="E225" s="35">
        <f t="shared" si="4"/>
        <v>0</v>
      </c>
      <c r="F225" s="32"/>
      <c r="G225" s="23"/>
      <c r="H225" s="25"/>
    </row>
    <row r="226" spans="1:8" s="2" customFormat="1" ht="12.75" customHeight="1" x14ac:dyDescent="0.2">
      <c r="A226" s="48"/>
      <c r="B226" s="25" t="s">
        <v>58</v>
      </c>
      <c r="C226" s="25" t="s">
        <v>59</v>
      </c>
      <c r="D226" s="25"/>
      <c r="E226" s="35">
        <f t="shared" si="4"/>
        <v>0</v>
      </c>
      <c r="F226" s="32"/>
      <c r="G226" s="23"/>
      <c r="H226" s="25"/>
    </row>
    <row r="227" spans="1:8" s="2" customFormat="1" ht="12.75" customHeight="1" x14ac:dyDescent="0.2">
      <c r="A227" s="48"/>
      <c r="B227" s="25"/>
      <c r="C227" s="25" t="s">
        <v>17</v>
      </c>
      <c r="D227" s="25"/>
      <c r="E227" s="35">
        <f t="shared" si="4"/>
        <v>0</v>
      </c>
      <c r="F227" s="32"/>
      <c r="G227" s="23"/>
      <c r="H227" s="25"/>
    </row>
    <row r="228" spans="1:8" s="2" customFormat="1" ht="12.75" customHeight="1" x14ac:dyDescent="0.2">
      <c r="A228" s="48"/>
      <c r="B228" s="25" t="s">
        <v>61</v>
      </c>
      <c r="C228" s="25" t="s">
        <v>59</v>
      </c>
      <c r="D228" s="25"/>
      <c r="E228" s="35">
        <f t="shared" si="4"/>
        <v>0</v>
      </c>
      <c r="F228" s="32"/>
      <c r="G228" s="23"/>
      <c r="H228" s="25"/>
    </row>
    <row r="229" spans="1:8" s="2" customFormat="1" ht="12.75" customHeight="1" x14ac:dyDescent="0.2">
      <c r="A229" s="48"/>
      <c r="B229" s="25"/>
      <c r="C229" s="25" t="s">
        <v>17</v>
      </c>
      <c r="D229" s="25"/>
      <c r="E229" s="35">
        <f t="shared" si="4"/>
        <v>0</v>
      </c>
      <c r="F229" s="32"/>
      <c r="G229" s="23"/>
      <c r="H229" s="25"/>
    </row>
    <row r="230" spans="1:8" s="2" customFormat="1" ht="12.75" customHeight="1" x14ac:dyDescent="0.2">
      <c r="A230" s="48"/>
      <c r="B230" s="25" t="s">
        <v>63</v>
      </c>
      <c r="C230" s="25" t="s">
        <v>64</v>
      </c>
      <c r="D230" s="25"/>
      <c r="E230" s="35">
        <f t="shared" si="4"/>
        <v>0</v>
      </c>
      <c r="F230" s="32"/>
      <c r="G230" s="23"/>
      <c r="H230" s="25"/>
    </row>
    <row r="231" spans="1:8" s="2" customFormat="1" ht="12.75" customHeight="1" x14ac:dyDescent="0.2">
      <c r="A231" s="48"/>
      <c r="B231" s="25"/>
      <c r="C231" s="25" t="s">
        <v>17</v>
      </c>
      <c r="D231" s="25"/>
      <c r="E231" s="35">
        <f t="shared" si="4"/>
        <v>0</v>
      </c>
      <c r="F231" s="32"/>
      <c r="G231" s="23"/>
      <c r="H231" s="25"/>
    </row>
    <row r="232" spans="1:8" s="2" customFormat="1" ht="12.75" customHeight="1" x14ac:dyDescent="0.2">
      <c r="A232" s="48"/>
      <c r="B232" s="25" t="s">
        <v>66</v>
      </c>
      <c r="C232" s="25" t="s">
        <v>17</v>
      </c>
      <c r="D232" s="25"/>
      <c r="E232" s="35">
        <f t="shared" si="4"/>
        <v>0.59299999999999997</v>
      </c>
      <c r="F232" s="32">
        <v>0.59299999999999997</v>
      </c>
      <c r="G232" s="23"/>
      <c r="H232" s="25"/>
    </row>
    <row r="233" spans="1:8" s="2" customFormat="1" ht="12.75" customHeight="1" x14ac:dyDescent="0.2">
      <c r="A233" s="45">
        <v>17</v>
      </c>
      <c r="B233" s="46" t="s">
        <v>84</v>
      </c>
      <c r="C233" s="25" t="s">
        <v>19</v>
      </c>
      <c r="D233" s="25"/>
      <c r="E233" s="35">
        <f t="shared" si="4"/>
        <v>1</v>
      </c>
      <c r="F233" s="32"/>
      <c r="G233" s="33">
        <v>1</v>
      </c>
      <c r="H233" s="25"/>
    </row>
    <row r="234" spans="1:8" s="2" customFormat="1" ht="12.75" customHeight="1" x14ac:dyDescent="0.2">
      <c r="A234" s="48"/>
      <c r="B234" s="25"/>
      <c r="C234" s="25" t="s">
        <v>17</v>
      </c>
      <c r="D234" s="25"/>
      <c r="E234" s="35">
        <f t="shared" si="4"/>
        <v>189.994</v>
      </c>
      <c r="F234" s="32">
        <f>F236+F238+F240+F242+F243</f>
        <v>8.2479999999999993</v>
      </c>
      <c r="G234" s="33">
        <f>G236+G238+G240+G242+G243</f>
        <v>181.74600000000001</v>
      </c>
      <c r="H234" s="25"/>
    </row>
    <row r="235" spans="1:8" s="2" customFormat="1" ht="12.75" customHeight="1" x14ac:dyDescent="0.2">
      <c r="A235" s="48"/>
      <c r="B235" s="25" t="s">
        <v>55</v>
      </c>
      <c r="C235" s="25" t="s">
        <v>56</v>
      </c>
      <c r="D235" s="25"/>
      <c r="E235" s="35">
        <f t="shared" si="4"/>
        <v>0</v>
      </c>
      <c r="F235" s="32"/>
      <c r="G235" s="33"/>
      <c r="H235" s="25"/>
    </row>
    <row r="236" spans="1:8" s="2" customFormat="1" ht="12.75" customHeight="1" x14ac:dyDescent="0.2">
      <c r="A236" s="48"/>
      <c r="B236" s="25"/>
      <c r="C236" s="25" t="s">
        <v>17</v>
      </c>
      <c r="D236" s="25"/>
      <c r="E236" s="35">
        <f t="shared" si="4"/>
        <v>0</v>
      </c>
      <c r="F236" s="32"/>
      <c r="G236" s="33"/>
      <c r="H236" s="25"/>
    </row>
    <row r="237" spans="1:8" s="2" customFormat="1" ht="12.75" customHeight="1" x14ac:dyDescent="0.2">
      <c r="A237" s="48"/>
      <c r="B237" s="25" t="s">
        <v>58</v>
      </c>
      <c r="C237" s="25" t="s">
        <v>59</v>
      </c>
      <c r="D237" s="25"/>
      <c r="E237" s="35">
        <f t="shared" si="4"/>
        <v>10</v>
      </c>
      <c r="F237" s="32">
        <v>10</v>
      </c>
      <c r="G237" s="33"/>
      <c r="H237" s="25"/>
    </row>
    <row r="238" spans="1:8" s="2" customFormat="1" ht="12.75" customHeight="1" x14ac:dyDescent="0.2">
      <c r="A238" s="48"/>
      <c r="B238" s="25"/>
      <c r="C238" s="25" t="s">
        <v>17</v>
      </c>
      <c r="D238" s="25"/>
      <c r="E238" s="35">
        <f t="shared" si="4"/>
        <v>4.6449999999999996</v>
      </c>
      <c r="F238" s="32">
        <v>4.6449999999999996</v>
      </c>
      <c r="G238" s="33"/>
      <c r="H238" s="25"/>
    </row>
    <row r="239" spans="1:8" s="2" customFormat="1" ht="12.75" customHeight="1" x14ac:dyDescent="0.2">
      <c r="A239" s="48"/>
      <c r="B239" s="25" t="s">
        <v>61</v>
      </c>
      <c r="C239" s="25" t="s">
        <v>59</v>
      </c>
      <c r="D239" s="25"/>
      <c r="E239" s="35">
        <f t="shared" si="4"/>
        <v>0</v>
      </c>
      <c r="F239" s="32"/>
      <c r="G239" s="33"/>
      <c r="H239" s="25"/>
    </row>
    <row r="240" spans="1:8" s="2" customFormat="1" ht="12.75" customHeight="1" x14ac:dyDescent="0.2">
      <c r="A240" s="48"/>
      <c r="B240" s="25"/>
      <c r="C240" s="25" t="s">
        <v>17</v>
      </c>
      <c r="D240" s="25"/>
      <c r="E240" s="35">
        <f t="shared" si="4"/>
        <v>0</v>
      </c>
      <c r="F240" s="32"/>
      <c r="G240" s="33"/>
      <c r="H240" s="25"/>
    </row>
    <row r="241" spans="1:8" s="2" customFormat="1" ht="12.75" customHeight="1" x14ac:dyDescent="0.2">
      <c r="A241" s="48"/>
      <c r="B241" s="25" t="s">
        <v>63</v>
      </c>
      <c r="C241" s="25" t="s">
        <v>64</v>
      </c>
      <c r="D241" s="25"/>
      <c r="E241" s="35">
        <f t="shared" si="4"/>
        <v>0</v>
      </c>
      <c r="F241" s="32"/>
      <c r="G241" s="33"/>
      <c r="H241" s="25"/>
    </row>
    <row r="242" spans="1:8" s="2" customFormat="1" ht="12.75" customHeight="1" x14ac:dyDescent="0.2">
      <c r="A242" s="48"/>
      <c r="B242" s="25"/>
      <c r="C242" s="25" t="s">
        <v>17</v>
      </c>
      <c r="D242" s="25"/>
      <c r="E242" s="35">
        <f t="shared" si="4"/>
        <v>0</v>
      </c>
      <c r="F242" s="32"/>
      <c r="G242" s="33"/>
      <c r="H242" s="25"/>
    </row>
    <row r="243" spans="1:8" s="2" customFormat="1" ht="12.75" customHeight="1" x14ac:dyDescent="0.2">
      <c r="A243" s="48"/>
      <c r="B243" s="25" t="s">
        <v>66</v>
      </c>
      <c r="C243" s="25" t="s">
        <v>17</v>
      </c>
      <c r="D243" s="25"/>
      <c r="E243" s="35">
        <f t="shared" si="4"/>
        <v>185.34900000000002</v>
      </c>
      <c r="F243" s="32">
        <f>2.55+1.053</f>
        <v>3.6029999999999998</v>
      </c>
      <c r="G243" s="33">
        <f>64.974+116.772</f>
        <v>181.74600000000001</v>
      </c>
      <c r="H243" s="25"/>
    </row>
    <row r="244" spans="1:8" s="2" customFormat="1" ht="12.75" customHeight="1" x14ac:dyDescent="0.2">
      <c r="A244" s="45">
        <v>18</v>
      </c>
      <c r="B244" s="46" t="s">
        <v>85</v>
      </c>
      <c r="C244" s="25" t="s">
        <v>19</v>
      </c>
      <c r="D244" s="25"/>
      <c r="E244" s="35">
        <f t="shared" si="4"/>
        <v>1</v>
      </c>
      <c r="F244" s="32">
        <v>1</v>
      </c>
      <c r="G244" s="33"/>
      <c r="H244" s="25"/>
    </row>
    <row r="245" spans="1:8" s="2" customFormat="1" ht="12.75" customHeight="1" x14ac:dyDescent="0.2">
      <c r="A245" s="48"/>
      <c r="B245" s="25"/>
      <c r="C245" s="25" t="s">
        <v>17</v>
      </c>
      <c r="D245" s="25"/>
      <c r="E245" s="35">
        <f t="shared" si="4"/>
        <v>2.6</v>
      </c>
      <c r="F245" s="32">
        <f>F247+F249+F251+F253+F254</f>
        <v>2.6</v>
      </c>
      <c r="G245" s="33"/>
      <c r="H245" s="25"/>
    </row>
    <row r="246" spans="1:8" s="2" customFormat="1" ht="12.75" customHeight="1" x14ac:dyDescent="0.2">
      <c r="A246" s="48"/>
      <c r="B246" s="25" t="s">
        <v>55</v>
      </c>
      <c r="C246" s="25" t="s">
        <v>56</v>
      </c>
      <c r="D246" s="25"/>
      <c r="E246" s="35">
        <f t="shared" si="4"/>
        <v>0</v>
      </c>
      <c r="F246" s="32"/>
      <c r="G246" s="33"/>
      <c r="H246" s="25"/>
    </row>
    <row r="247" spans="1:8" s="2" customFormat="1" ht="12.75" customHeight="1" x14ac:dyDescent="0.2">
      <c r="A247" s="48"/>
      <c r="B247" s="25"/>
      <c r="C247" s="25" t="s">
        <v>17</v>
      </c>
      <c r="D247" s="25"/>
      <c r="E247" s="35">
        <f t="shared" si="4"/>
        <v>0</v>
      </c>
      <c r="F247" s="32"/>
      <c r="G247" s="33"/>
      <c r="H247" s="25"/>
    </row>
    <row r="248" spans="1:8" s="2" customFormat="1" ht="12.75" customHeight="1" x14ac:dyDescent="0.2">
      <c r="A248" s="48"/>
      <c r="B248" s="25" t="s">
        <v>58</v>
      </c>
      <c r="C248" s="25" t="s">
        <v>59</v>
      </c>
      <c r="D248" s="25"/>
      <c r="E248" s="35">
        <f t="shared" si="4"/>
        <v>0</v>
      </c>
      <c r="F248" s="32"/>
      <c r="G248" s="33"/>
      <c r="H248" s="25"/>
    </row>
    <row r="249" spans="1:8" s="2" customFormat="1" ht="12.75" customHeight="1" x14ac:dyDescent="0.2">
      <c r="A249" s="48"/>
      <c r="B249" s="25"/>
      <c r="C249" s="25" t="s">
        <v>17</v>
      </c>
      <c r="D249" s="25"/>
      <c r="E249" s="35">
        <f t="shared" si="4"/>
        <v>0</v>
      </c>
      <c r="F249" s="32"/>
      <c r="G249" s="33"/>
      <c r="H249" s="25"/>
    </row>
    <row r="250" spans="1:8" s="2" customFormat="1" ht="12.75" customHeight="1" x14ac:dyDescent="0.2">
      <c r="A250" s="48"/>
      <c r="B250" s="25" t="s">
        <v>61</v>
      </c>
      <c r="C250" s="25" t="s">
        <v>59</v>
      </c>
      <c r="D250" s="25"/>
      <c r="E250" s="35">
        <f t="shared" si="4"/>
        <v>0</v>
      </c>
      <c r="F250" s="32"/>
      <c r="G250" s="33"/>
      <c r="H250" s="25"/>
    </row>
    <row r="251" spans="1:8" s="2" customFormat="1" ht="12.75" customHeight="1" x14ac:dyDescent="0.2">
      <c r="A251" s="48"/>
      <c r="B251" s="25"/>
      <c r="C251" s="25" t="s">
        <v>17</v>
      </c>
      <c r="D251" s="25"/>
      <c r="E251" s="35">
        <f t="shared" si="4"/>
        <v>0</v>
      </c>
      <c r="F251" s="32"/>
      <c r="G251" s="33"/>
      <c r="H251" s="25"/>
    </row>
    <row r="252" spans="1:8" s="2" customFormat="1" ht="12.75" customHeight="1" x14ac:dyDescent="0.2">
      <c r="A252" s="48"/>
      <c r="B252" s="25" t="s">
        <v>63</v>
      </c>
      <c r="C252" s="25" t="s">
        <v>64</v>
      </c>
      <c r="D252" s="25"/>
      <c r="E252" s="35">
        <f t="shared" si="4"/>
        <v>0</v>
      </c>
      <c r="F252" s="32"/>
      <c r="G252" s="33"/>
      <c r="H252" s="25"/>
    </row>
    <row r="253" spans="1:8" s="2" customFormat="1" ht="12.75" customHeight="1" x14ac:dyDescent="0.2">
      <c r="A253" s="48"/>
      <c r="B253" s="25"/>
      <c r="C253" s="25" t="s">
        <v>17</v>
      </c>
      <c r="D253" s="25"/>
      <c r="E253" s="35">
        <f t="shared" si="4"/>
        <v>0</v>
      </c>
      <c r="F253" s="32"/>
      <c r="G253" s="33"/>
      <c r="H253" s="25"/>
    </row>
    <row r="254" spans="1:8" s="2" customFormat="1" ht="12.75" customHeight="1" x14ac:dyDescent="0.2">
      <c r="A254" s="48"/>
      <c r="B254" s="25" t="s">
        <v>66</v>
      </c>
      <c r="C254" s="25" t="s">
        <v>17</v>
      </c>
      <c r="D254" s="25"/>
      <c r="E254" s="35">
        <f t="shared" si="4"/>
        <v>2.6</v>
      </c>
      <c r="F254" s="32">
        <v>2.6</v>
      </c>
      <c r="G254" s="33"/>
      <c r="H254" s="25"/>
    </row>
    <row r="255" spans="1:8" s="2" customFormat="1" ht="12.75" customHeight="1" x14ac:dyDescent="0.2">
      <c r="A255" s="45">
        <v>19</v>
      </c>
      <c r="B255" s="46" t="s">
        <v>86</v>
      </c>
      <c r="C255" s="25" t="s">
        <v>19</v>
      </c>
      <c r="D255" s="25"/>
      <c r="E255" s="35">
        <f t="shared" si="4"/>
        <v>1</v>
      </c>
      <c r="F255" s="32"/>
      <c r="G255" s="33">
        <v>1</v>
      </c>
      <c r="H255" s="25"/>
    </row>
    <row r="256" spans="1:8" s="2" customFormat="1" ht="12.75" customHeight="1" x14ac:dyDescent="0.2">
      <c r="A256" s="48"/>
      <c r="B256" s="25" t="s">
        <v>87</v>
      </c>
      <c r="C256" s="25" t="s">
        <v>17</v>
      </c>
      <c r="D256" s="25"/>
      <c r="E256" s="35">
        <f t="shared" si="4"/>
        <v>424.596</v>
      </c>
      <c r="F256" s="32">
        <f>F258+F260+F262+F264+F265</f>
        <v>111.14900000000002</v>
      </c>
      <c r="G256" s="33">
        <f>G258+G260+G262+G264+G265</f>
        <v>313.447</v>
      </c>
      <c r="H256" s="25"/>
    </row>
    <row r="257" spans="1:8" s="2" customFormat="1" ht="12.75" customHeight="1" x14ac:dyDescent="0.2">
      <c r="A257" s="48"/>
      <c r="B257" s="25" t="s">
        <v>55</v>
      </c>
      <c r="C257" s="25" t="s">
        <v>56</v>
      </c>
      <c r="D257" s="25"/>
      <c r="E257" s="35">
        <f t="shared" si="4"/>
        <v>0</v>
      </c>
      <c r="F257" s="32"/>
      <c r="G257" s="33"/>
      <c r="H257" s="25"/>
    </row>
    <row r="258" spans="1:8" s="2" customFormat="1" ht="12.75" customHeight="1" x14ac:dyDescent="0.2">
      <c r="A258" s="48"/>
      <c r="B258" s="25"/>
      <c r="C258" s="25" t="s">
        <v>17</v>
      </c>
      <c r="D258" s="25"/>
      <c r="E258" s="35">
        <f t="shared" si="4"/>
        <v>0</v>
      </c>
      <c r="F258" s="32"/>
      <c r="G258" s="33"/>
      <c r="H258" s="25"/>
    </row>
    <row r="259" spans="1:8" s="2" customFormat="1" ht="12.75" customHeight="1" x14ac:dyDescent="0.2">
      <c r="A259" s="48"/>
      <c r="B259" s="25" t="s">
        <v>58</v>
      </c>
      <c r="C259" s="25" t="s">
        <v>59</v>
      </c>
      <c r="D259" s="25"/>
      <c r="E259" s="35">
        <f t="shared" si="4"/>
        <v>147</v>
      </c>
      <c r="F259" s="32"/>
      <c r="G259" s="33">
        <v>147</v>
      </c>
      <c r="H259" s="25"/>
    </row>
    <row r="260" spans="1:8" s="2" customFormat="1" ht="12.75" customHeight="1" x14ac:dyDescent="0.2">
      <c r="A260" s="48"/>
      <c r="B260" s="25"/>
      <c r="C260" s="25" t="s">
        <v>17</v>
      </c>
      <c r="D260" s="25"/>
      <c r="E260" s="35">
        <f t="shared" si="4"/>
        <v>86.384</v>
      </c>
      <c r="F260" s="32"/>
      <c r="G260" s="33">
        <v>86.384</v>
      </c>
      <c r="H260" s="25"/>
    </row>
    <row r="261" spans="1:8" s="2" customFormat="1" ht="12.75" customHeight="1" x14ac:dyDescent="0.2">
      <c r="A261" s="48"/>
      <c r="B261" s="25" t="s">
        <v>61</v>
      </c>
      <c r="C261" s="25" t="s">
        <v>59</v>
      </c>
      <c r="D261" s="25"/>
      <c r="E261" s="35">
        <f t="shared" si="4"/>
        <v>0</v>
      </c>
      <c r="F261" s="32"/>
      <c r="G261" s="33"/>
      <c r="H261" s="25"/>
    </row>
    <row r="262" spans="1:8" s="2" customFormat="1" ht="12.75" customHeight="1" x14ac:dyDescent="0.2">
      <c r="A262" s="48"/>
      <c r="B262" s="25"/>
      <c r="C262" s="25" t="s">
        <v>17</v>
      </c>
      <c r="D262" s="25"/>
      <c r="E262" s="35">
        <f t="shared" si="4"/>
        <v>0</v>
      </c>
      <c r="F262" s="32"/>
      <c r="G262" s="33"/>
      <c r="H262" s="25"/>
    </row>
    <row r="263" spans="1:8" s="2" customFormat="1" ht="12.75" customHeight="1" x14ac:dyDescent="0.2">
      <c r="A263" s="48"/>
      <c r="B263" s="25" t="s">
        <v>63</v>
      </c>
      <c r="C263" s="25" t="s">
        <v>64</v>
      </c>
      <c r="D263" s="25"/>
      <c r="E263" s="35">
        <f t="shared" si="4"/>
        <v>0</v>
      </c>
      <c r="F263" s="32"/>
      <c r="G263" s="33"/>
      <c r="H263" s="25"/>
    </row>
    <row r="264" spans="1:8" s="2" customFormat="1" ht="12.75" customHeight="1" x14ac:dyDescent="0.2">
      <c r="A264" s="48"/>
      <c r="B264" s="25"/>
      <c r="C264" s="25" t="s">
        <v>17</v>
      </c>
      <c r="D264" s="25"/>
      <c r="E264" s="35">
        <f t="shared" si="4"/>
        <v>0</v>
      </c>
      <c r="F264" s="32"/>
      <c r="G264" s="33"/>
      <c r="H264" s="25"/>
    </row>
    <row r="265" spans="1:8" s="2" customFormat="1" ht="12.75" customHeight="1" x14ac:dyDescent="0.2">
      <c r="A265" s="48"/>
      <c r="B265" s="25" t="s">
        <v>66</v>
      </c>
      <c r="C265" s="25" t="s">
        <v>17</v>
      </c>
      <c r="D265" s="25"/>
      <c r="E265" s="35">
        <f t="shared" si="4"/>
        <v>338.21199999999999</v>
      </c>
      <c r="F265" s="32">
        <v>111.14900000000002</v>
      </c>
      <c r="G265" s="32">
        <v>227.06299999999999</v>
      </c>
      <c r="H265" s="25"/>
    </row>
    <row r="266" spans="1:8" s="2" customFormat="1" ht="12.75" customHeight="1" x14ac:dyDescent="0.2">
      <c r="A266" s="45">
        <v>20</v>
      </c>
      <c r="B266" s="46" t="s">
        <v>88</v>
      </c>
      <c r="C266" s="25" t="s">
        <v>19</v>
      </c>
      <c r="D266" s="25"/>
      <c r="E266" s="35">
        <f t="shared" si="4"/>
        <v>1</v>
      </c>
      <c r="F266" s="32">
        <v>1</v>
      </c>
      <c r="G266" s="33"/>
      <c r="H266" s="25"/>
    </row>
    <row r="267" spans="1:8" s="2" customFormat="1" ht="12.75" customHeight="1" x14ac:dyDescent="0.2">
      <c r="A267" s="48"/>
      <c r="B267" s="25"/>
      <c r="C267" s="25" t="s">
        <v>17</v>
      </c>
      <c r="D267" s="25"/>
      <c r="E267" s="35">
        <f t="shared" si="4"/>
        <v>2.3420000000000001</v>
      </c>
      <c r="F267" s="32">
        <f>F269+F271+F273+F275+F276</f>
        <v>2.3420000000000001</v>
      </c>
      <c r="G267" s="33"/>
      <c r="H267" s="25"/>
    </row>
    <row r="268" spans="1:8" s="2" customFormat="1" ht="12.75" customHeight="1" x14ac:dyDescent="0.2">
      <c r="A268" s="48"/>
      <c r="B268" s="25" t="s">
        <v>55</v>
      </c>
      <c r="C268" s="25" t="s">
        <v>56</v>
      </c>
      <c r="D268" s="25"/>
      <c r="E268" s="35">
        <f t="shared" si="4"/>
        <v>0</v>
      </c>
      <c r="F268" s="32"/>
      <c r="G268" s="33"/>
      <c r="H268" s="25"/>
    </row>
    <row r="269" spans="1:8" s="2" customFormat="1" ht="12.75" customHeight="1" x14ac:dyDescent="0.2">
      <c r="A269" s="48"/>
      <c r="B269" s="25"/>
      <c r="C269" s="25" t="s">
        <v>17</v>
      </c>
      <c r="D269" s="25"/>
      <c r="E269" s="35">
        <f t="shared" si="4"/>
        <v>0</v>
      </c>
      <c r="F269" s="32"/>
      <c r="G269" s="33"/>
      <c r="H269" s="25"/>
    </row>
    <row r="270" spans="1:8" s="2" customFormat="1" ht="12.75" customHeight="1" x14ac:dyDescent="0.2">
      <c r="A270" s="48"/>
      <c r="B270" s="25" t="s">
        <v>58</v>
      </c>
      <c r="C270" s="25" t="s">
        <v>59</v>
      </c>
      <c r="D270" s="25"/>
      <c r="E270" s="35">
        <f t="shared" si="4"/>
        <v>0</v>
      </c>
      <c r="F270" s="32"/>
      <c r="G270" s="33"/>
      <c r="H270" s="25"/>
    </row>
    <row r="271" spans="1:8" s="2" customFormat="1" ht="12.75" customHeight="1" x14ac:dyDescent="0.2">
      <c r="A271" s="48"/>
      <c r="B271" s="25"/>
      <c r="C271" s="25" t="s">
        <v>17</v>
      </c>
      <c r="D271" s="25"/>
      <c r="E271" s="35">
        <f t="shared" si="4"/>
        <v>0</v>
      </c>
      <c r="F271" s="32"/>
      <c r="G271" s="33"/>
      <c r="H271" s="25"/>
    </row>
    <row r="272" spans="1:8" s="2" customFormat="1" ht="12.75" customHeight="1" x14ac:dyDescent="0.2">
      <c r="A272" s="48"/>
      <c r="B272" s="25" t="s">
        <v>61</v>
      </c>
      <c r="C272" s="25" t="s">
        <v>59</v>
      </c>
      <c r="D272" s="25"/>
      <c r="E272" s="35">
        <f t="shared" si="4"/>
        <v>0</v>
      </c>
      <c r="F272" s="32"/>
      <c r="G272" s="33"/>
      <c r="H272" s="25"/>
    </row>
    <row r="273" spans="1:8" s="2" customFormat="1" ht="12.75" customHeight="1" x14ac:dyDescent="0.2">
      <c r="A273" s="48"/>
      <c r="B273" s="25"/>
      <c r="C273" s="25" t="s">
        <v>17</v>
      </c>
      <c r="D273" s="25"/>
      <c r="E273" s="35">
        <f t="shared" si="4"/>
        <v>0</v>
      </c>
      <c r="F273" s="32"/>
      <c r="G273" s="33"/>
      <c r="H273" s="25"/>
    </row>
    <row r="274" spans="1:8" s="2" customFormat="1" ht="12.75" customHeight="1" x14ac:dyDescent="0.2">
      <c r="A274" s="48"/>
      <c r="B274" s="25" t="s">
        <v>63</v>
      </c>
      <c r="C274" s="25" t="s">
        <v>64</v>
      </c>
      <c r="D274" s="25"/>
      <c r="E274" s="35">
        <f t="shared" si="4"/>
        <v>0</v>
      </c>
      <c r="F274" s="32"/>
      <c r="G274" s="33"/>
      <c r="H274" s="25"/>
    </row>
    <row r="275" spans="1:8" s="2" customFormat="1" ht="12.75" customHeight="1" x14ac:dyDescent="0.2">
      <c r="A275" s="48"/>
      <c r="B275" s="25"/>
      <c r="C275" s="25" t="s">
        <v>17</v>
      </c>
      <c r="D275" s="25"/>
      <c r="E275" s="35">
        <f t="shared" si="4"/>
        <v>0</v>
      </c>
      <c r="F275" s="32"/>
      <c r="G275" s="33"/>
      <c r="H275" s="25"/>
    </row>
    <row r="276" spans="1:8" s="2" customFormat="1" ht="12.75" customHeight="1" x14ac:dyDescent="0.2">
      <c r="A276" s="48"/>
      <c r="B276" s="25" t="s">
        <v>66</v>
      </c>
      <c r="C276" s="25" t="s">
        <v>17</v>
      </c>
      <c r="D276" s="25"/>
      <c r="E276" s="35">
        <f t="shared" si="4"/>
        <v>2.3420000000000001</v>
      </c>
      <c r="F276" s="32">
        <f>1.062+1.28</f>
        <v>2.3420000000000001</v>
      </c>
      <c r="G276" s="33"/>
      <c r="H276" s="25"/>
    </row>
    <row r="277" spans="1:8" s="2" customFormat="1" ht="12.75" customHeight="1" x14ac:dyDescent="0.2">
      <c r="A277" s="45">
        <v>21</v>
      </c>
      <c r="B277" s="46" t="s">
        <v>89</v>
      </c>
      <c r="C277" s="25" t="s">
        <v>19</v>
      </c>
      <c r="D277" s="25"/>
      <c r="E277" s="35">
        <f t="shared" si="4"/>
        <v>1</v>
      </c>
      <c r="F277" s="32">
        <v>1</v>
      </c>
      <c r="G277" s="33"/>
      <c r="H277" s="25"/>
    </row>
    <row r="278" spans="1:8" s="2" customFormat="1" ht="12.75" customHeight="1" x14ac:dyDescent="0.2">
      <c r="A278" s="48"/>
      <c r="B278" s="25"/>
      <c r="C278" s="25" t="s">
        <v>17</v>
      </c>
      <c r="D278" s="25"/>
      <c r="E278" s="35">
        <f t="shared" si="4"/>
        <v>225.36200000000002</v>
      </c>
      <c r="F278" s="32">
        <f>F280+F282+F284+F286+F287</f>
        <v>189.03200000000001</v>
      </c>
      <c r="G278" s="33">
        <f>G280+G282+G284+G286+G287</f>
        <v>36.33</v>
      </c>
      <c r="H278" s="25"/>
    </row>
    <row r="279" spans="1:8" s="2" customFormat="1" ht="12.75" customHeight="1" x14ac:dyDescent="0.2">
      <c r="A279" s="48"/>
      <c r="B279" s="25" t="s">
        <v>55</v>
      </c>
      <c r="C279" s="25" t="s">
        <v>56</v>
      </c>
      <c r="D279" s="25"/>
      <c r="E279" s="35">
        <f t="shared" si="4"/>
        <v>24</v>
      </c>
      <c r="F279" s="32">
        <v>24</v>
      </c>
      <c r="G279" s="33"/>
      <c r="H279" s="25"/>
    </row>
    <row r="280" spans="1:8" s="2" customFormat="1" ht="12.75" customHeight="1" x14ac:dyDescent="0.2">
      <c r="A280" s="48"/>
      <c r="B280" s="25"/>
      <c r="C280" s="25" t="s">
        <v>17</v>
      </c>
      <c r="D280" s="25"/>
      <c r="E280" s="35">
        <f t="shared" si="4"/>
        <v>133.37100000000001</v>
      </c>
      <c r="F280" s="32">
        <v>133.37100000000001</v>
      </c>
      <c r="G280" s="33"/>
      <c r="H280" s="25"/>
    </row>
    <row r="281" spans="1:8" s="2" customFormat="1" ht="12.75" customHeight="1" x14ac:dyDescent="0.2">
      <c r="A281" s="48"/>
      <c r="B281" s="25" t="s">
        <v>58</v>
      </c>
      <c r="C281" s="25" t="s">
        <v>59</v>
      </c>
      <c r="D281" s="25"/>
      <c r="E281" s="35">
        <f t="shared" si="4"/>
        <v>0</v>
      </c>
      <c r="F281" s="32"/>
      <c r="G281" s="33"/>
      <c r="H281" s="25"/>
    </row>
    <row r="282" spans="1:8" s="2" customFormat="1" ht="12.75" customHeight="1" x14ac:dyDescent="0.2">
      <c r="A282" s="48"/>
      <c r="B282" s="25"/>
      <c r="C282" s="25" t="s">
        <v>17</v>
      </c>
      <c r="D282" s="25"/>
      <c r="E282" s="35">
        <f t="shared" si="4"/>
        <v>0</v>
      </c>
      <c r="F282" s="32"/>
      <c r="G282" s="33"/>
      <c r="H282" s="25"/>
    </row>
    <row r="283" spans="1:8" s="2" customFormat="1" ht="12.75" customHeight="1" x14ac:dyDescent="0.2">
      <c r="A283" s="48"/>
      <c r="B283" s="25" t="s">
        <v>61</v>
      </c>
      <c r="C283" s="25" t="s">
        <v>59</v>
      </c>
      <c r="D283" s="25"/>
      <c r="E283" s="35">
        <f t="shared" si="4"/>
        <v>0</v>
      </c>
      <c r="F283" s="32"/>
      <c r="G283" s="33"/>
      <c r="H283" s="25"/>
    </row>
    <row r="284" spans="1:8" s="2" customFormat="1" ht="12.75" customHeight="1" x14ac:dyDescent="0.2">
      <c r="A284" s="48"/>
      <c r="B284" s="25"/>
      <c r="C284" s="25" t="s">
        <v>17</v>
      </c>
      <c r="D284" s="25"/>
      <c r="E284" s="35">
        <f t="shared" si="4"/>
        <v>0</v>
      </c>
      <c r="F284" s="32"/>
      <c r="G284" s="33"/>
      <c r="H284" s="25"/>
    </row>
    <row r="285" spans="1:8" s="2" customFormat="1" ht="12.75" customHeight="1" x14ac:dyDescent="0.2">
      <c r="A285" s="48"/>
      <c r="B285" s="25" t="s">
        <v>63</v>
      </c>
      <c r="C285" s="25" t="s">
        <v>64</v>
      </c>
      <c r="D285" s="25"/>
      <c r="E285" s="35">
        <f t="shared" si="4"/>
        <v>0</v>
      </c>
      <c r="F285" s="32"/>
      <c r="G285" s="33"/>
      <c r="H285" s="25"/>
    </row>
    <row r="286" spans="1:8" s="2" customFormat="1" ht="12.75" customHeight="1" x14ac:dyDescent="0.2">
      <c r="A286" s="48"/>
      <c r="B286" s="25"/>
      <c r="C286" s="25" t="s">
        <v>17</v>
      </c>
      <c r="D286" s="25"/>
      <c r="E286" s="35">
        <f t="shared" si="4"/>
        <v>0</v>
      </c>
      <c r="F286" s="32"/>
      <c r="G286" s="33"/>
      <c r="H286" s="25"/>
    </row>
    <row r="287" spans="1:8" s="2" customFormat="1" ht="12.75" customHeight="1" x14ac:dyDescent="0.2">
      <c r="A287" s="48"/>
      <c r="B287" s="25" t="s">
        <v>66</v>
      </c>
      <c r="C287" s="25" t="s">
        <v>17</v>
      </c>
      <c r="D287" s="25"/>
      <c r="E287" s="35">
        <f t="shared" si="4"/>
        <v>91.991</v>
      </c>
      <c r="F287" s="32">
        <v>55.661000000000001</v>
      </c>
      <c r="G287" s="33">
        <v>36.33</v>
      </c>
      <c r="H287" s="25"/>
    </row>
    <row r="288" spans="1:8" s="2" customFormat="1" ht="12.75" customHeight="1" x14ac:dyDescent="0.2">
      <c r="A288" s="45">
        <v>22</v>
      </c>
      <c r="B288" s="46" t="s">
        <v>90</v>
      </c>
      <c r="C288" s="25" t="s">
        <v>19</v>
      </c>
      <c r="D288" s="25"/>
      <c r="E288" s="35">
        <v>1</v>
      </c>
      <c r="F288" s="32">
        <v>1</v>
      </c>
      <c r="G288" s="33"/>
      <c r="H288" s="25"/>
    </row>
    <row r="289" spans="1:8" s="2" customFormat="1" ht="12.75" customHeight="1" x14ac:dyDescent="0.2">
      <c r="A289" s="48"/>
      <c r="B289" s="25"/>
      <c r="C289" s="25" t="s">
        <v>17</v>
      </c>
      <c r="D289" s="25"/>
      <c r="E289" s="35">
        <v>4.2670000000000003</v>
      </c>
      <c r="F289" s="32">
        <v>4.2670000000000003</v>
      </c>
      <c r="G289" s="33"/>
      <c r="H289" s="25"/>
    </row>
    <row r="290" spans="1:8" s="2" customFormat="1" ht="12.75" customHeight="1" x14ac:dyDescent="0.2">
      <c r="A290" s="48"/>
      <c r="B290" s="25" t="s">
        <v>55</v>
      </c>
      <c r="C290" s="25" t="s">
        <v>56</v>
      </c>
      <c r="D290" s="25"/>
      <c r="E290" s="35">
        <v>0</v>
      </c>
      <c r="F290" s="32"/>
      <c r="G290" s="33"/>
      <c r="H290" s="25"/>
    </row>
    <row r="291" spans="1:8" s="2" customFormat="1" ht="12.75" customHeight="1" x14ac:dyDescent="0.2">
      <c r="A291" s="48"/>
      <c r="B291" s="25"/>
      <c r="C291" s="25" t="s">
        <v>17</v>
      </c>
      <c r="D291" s="25"/>
      <c r="E291" s="35">
        <v>0</v>
      </c>
      <c r="F291" s="32"/>
      <c r="G291" s="33"/>
      <c r="H291" s="25"/>
    </row>
    <row r="292" spans="1:8" s="2" customFormat="1" ht="12.75" customHeight="1" x14ac:dyDescent="0.2">
      <c r="A292" s="48"/>
      <c r="B292" s="25" t="s">
        <v>58</v>
      </c>
      <c r="C292" s="25" t="s">
        <v>59</v>
      </c>
      <c r="D292" s="25"/>
      <c r="E292" s="35">
        <v>0</v>
      </c>
      <c r="F292" s="32"/>
      <c r="G292" s="33"/>
      <c r="H292" s="25"/>
    </row>
    <row r="293" spans="1:8" s="2" customFormat="1" ht="12.75" customHeight="1" x14ac:dyDescent="0.2">
      <c r="A293" s="48"/>
      <c r="B293" s="25"/>
      <c r="C293" s="25" t="s">
        <v>17</v>
      </c>
      <c r="D293" s="25"/>
      <c r="E293" s="35">
        <v>0</v>
      </c>
      <c r="F293" s="32"/>
      <c r="G293" s="33"/>
      <c r="H293" s="25"/>
    </row>
    <row r="294" spans="1:8" s="2" customFormat="1" ht="12.75" customHeight="1" x14ac:dyDescent="0.2">
      <c r="A294" s="48"/>
      <c r="B294" s="25" t="s">
        <v>61</v>
      </c>
      <c r="C294" s="25" t="s">
        <v>59</v>
      </c>
      <c r="D294" s="25"/>
      <c r="E294" s="35">
        <v>0</v>
      </c>
      <c r="F294" s="32"/>
      <c r="G294" s="33"/>
      <c r="H294" s="25"/>
    </row>
    <row r="295" spans="1:8" s="2" customFormat="1" ht="12.75" customHeight="1" x14ac:dyDescent="0.2">
      <c r="A295" s="48"/>
      <c r="B295" s="25"/>
      <c r="C295" s="25" t="s">
        <v>17</v>
      </c>
      <c r="D295" s="25"/>
      <c r="E295" s="35">
        <v>0</v>
      </c>
      <c r="F295" s="32"/>
      <c r="G295" s="33"/>
      <c r="H295" s="25"/>
    </row>
    <row r="296" spans="1:8" s="2" customFormat="1" ht="12.75" customHeight="1" x14ac:dyDescent="0.2">
      <c r="A296" s="48"/>
      <c r="B296" s="25" t="s">
        <v>63</v>
      </c>
      <c r="C296" s="25" t="s">
        <v>64</v>
      </c>
      <c r="D296" s="25"/>
      <c r="E296" s="35">
        <v>0</v>
      </c>
      <c r="F296" s="32"/>
      <c r="G296" s="33"/>
      <c r="H296" s="25"/>
    </row>
    <row r="297" spans="1:8" s="2" customFormat="1" ht="12.75" customHeight="1" x14ac:dyDescent="0.2">
      <c r="A297" s="48"/>
      <c r="B297" s="25"/>
      <c r="C297" s="25" t="s">
        <v>17</v>
      </c>
      <c r="D297" s="25"/>
      <c r="E297" s="35">
        <v>0</v>
      </c>
      <c r="F297" s="32"/>
      <c r="G297" s="33"/>
      <c r="H297" s="25"/>
    </row>
    <row r="298" spans="1:8" s="2" customFormat="1" ht="12.75" customHeight="1" x14ac:dyDescent="0.2">
      <c r="A298" s="48"/>
      <c r="B298" s="25" t="s">
        <v>66</v>
      </c>
      <c r="C298" s="25" t="s">
        <v>17</v>
      </c>
      <c r="D298" s="25"/>
      <c r="E298" s="35">
        <v>4.2670000000000003</v>
      </c>
      <c r="F298" s="32">
        <v>4.2670000000000003</v>
      </c>
      <c r="G298" s="33"/>
      <c r="H298" s="25"/>
    </row>
    <row r="299" spans="1:8" s="2" customFormat="1" ht="12.75" customHeight="1" x14ac:dyDescent="0.2">
      <c r="A299" s="45">
        <v>23</v>
      </c>
      <c r="B299" s="46" t="s">
        <v>91</v>
      </c>
      <c r="C299" s="25" t="s">
        <v>19</v>
      </c>
      <c r="D299" s="25"/>
      <c r="E299" s="35">
        <f t="shared" si="4"/>
        <v>1</v>
      </c>
      <c r="F299" s="32"/>
      <c r="G299" s="33">
        <v>1</v>
      </c>
      <c r="H299" s="25"/>
    </row>
    <row r="300" spans="1:8" s="2" customFormat="1" ht="12.75" customHeight="1" x14ac:dyDescent="0.2">
      <c r="A300" s="48"/>
      <c r="B300" s="25"/>
      <c r="C300" s="25" t="s">
        <v>17</v>
      </c>
      <c r="D300" s="25"/>
      <c r="E300" s="35">
        <f t="shared" si="4"/>
        <v>422.17</v>
      </c>
      <c r="F300" s="32">
        <f>F302+F304+F306+F308+F309</f>
        <v>108.123</v>
      </c>
      <c r="G300" s="33">
        <f>G302+G304+G306+G308+G309</f>
        <v>314.04700000000003</v>
      </c>
      <c r="H300" s="25"/>
    </row>
    <row r="301" spans="1:8" s="2" customFormat="1" ht="12.75" customHeight="1" x14ac:dyDescent="0.2">
      <c r="A301" s="48"/>
      <c r="B301" s="25" t="s">
        <v>55</v>
      </c>
      <c r="C301" s="25" t="s">
        <v>56</v>
      </c>
      <c r="D301" s="25"/>
      <c r="E301" s="35">
        <f t="shared" si="4"/>
        <v>0</v>
      </c>
      <c r="F301" s="32"/>
      <c r="G301" s="33"/>
      <c r="H301" s="25"/>
    </row>
    <row r="302" spans="1:8" s="2" customFormat="1" ht="12.75" customHeight="1" x14ac:dyDescent="0.2">
      <c r="A302" s="48"/>
      <c r="B302" s="25"/>
      <c r="C302" s="25" t="s">
        <v>17</v>
      </c>
      <c r="D302" s="25"/>
      <c r="E302" s="35">
        <f t="shared" si="4"/>
        <v>0</v>
      </c>
      <c r="F302" s="32"/>
      <c r="G302" s="33"/>
      <c r="H302" s="25"/>
    </row>
    <row r="303" spans="1:8" s="2" customFormat="1" ht="12.75" customHeight="1" x14ac:dyDescent="0.2">
      <c r="A303" s="48"/>
      <c r="B303" s="25" t="s">
        <v>58</v>
      </c>
      <c r="C303" s="25" t="s">
        <v>59</v>
      </c>
      <c r="D303" s="25"/>
      <c r="E303" s="35">
        <f t="shared" si="4"/>
        <v>0</v>
      </c>
      <c r="F303" s="32"/>
      <c r="G303" s="33"/>
      <c r="H303" s="25"/>
    </row>
    <row r="304" spans="1:8" s="2" customFormat="1" ht="12.75" customHeight="1" x14ac:dyDescent="0.2">
      <c r="A304" s="48"/>
      <c r="B304" s="25"/>
      <c r="C304" s="25" t="s">
        <v>17</v>
      </c>
      <c r="D304" s="25"/>
      <c r="E304" s="35">
        <f t="shared" si="4"/>
        <v>0</v>
      </c>
      <c r="F304" s="32"/>
      <c r="G304" s="33"/>
      <c r="H304" s="25"/>
    </row>
    <row r="305" spans="1:8" s="2" customFormat="1" ht="12.75" customHeight="1" x14ac:dyDescent="0.2">
      <c r="A305" s="48"/>
      <c r="B305" s="25" t="s">
        <v>61</v>
      </c>
      <c r="C305" s="25" t="s">
        <v>59</v>
      </c>
      <c r="D305" s="25"/>
      <c r="E305" s="35">
        <f t="shared" si="4"/>
        <v>0</v>
      </c>
      <c r="F305" s="32"/>
      <c r="G305" s="33"/>
      <c r="H305" s="25"/>
    </row>
    <row r="306" spans="1:8" s="2" customFormat="1" ht="12.75" customHeight="1" x14ac:dyDescent="0.2">
      <c r="A306" s="48"/>
      <c r="B306" s="25"/>
      <c r="C306" s="25" t="s">
        <v>17</v>
      </c>
      <c r="D306" s="25"/>
      <c r="E306" s="35">
        <f t="shared" si="4"/>
        <v>0</v>
      </c>
      <c r="F306" s="32"/>
      <c r="G306" s="33"/>
      <c r="H306" s="25"/>
    </row>
    <row r="307" spans="1:8" s="2" customFormat="1" ht="12.75" customHeight="1" x14ac:dyDescent="0.2">
      <c r="A307" s="48"/>
      <c r="B307" s="25" t="s">
        <v>63</v>
      </c>
      <c r="C307" s="25" t="s">
        <v>64</v>
      </c>
      <c r="D307" s="25"/>
      <c r="E307" s="35">
        <f t="shared" si="4"/>
        <v>0</v>
      </c>
      <c r="F307" s="32"/>
      <c r="G307" s="33"/>
      <c r="H307" s="25"/>
    </row>
    <row r="308" spans="1:8" s="2" customFormat="1" ht="12.75" customHeight="1" x14ac:dyDescent="0.2">
      <c r="A308" s="48"/>
      <c r="B308" s="25"/>
      <c r="C308" s="25" t="s">
        <v>17</v>
      </c>
      <c r="D308" s="25"/>
      <c r="E308" s="35">
        <f t="shared" si="4"/>
        <v>0</v>
      </c>
      <c r="F308" s="32"/>
      <c r="G308" s="33"/>
      <c r="H308" s="25"/>
    </row>
    <row r="309" spans="1:8" s="2" customFormat="1" ht="12.75" customHeight="1" x14ac:dyDescent="0.2">
      <c r="A309" s="48"/>
      <c r="B309" s="25" t="s">
        <v>66</v>
      </c>
      <c r="C309" s="25" t="s">
        <v>17</v>
      </c>
      <c r="D309" s="25"/>
      <c r="E309" s="35">
        <f t="shared" si="4"/>
        <v>422.17</v>
      </c>
      <c r="F309" s="32">
        <f>26.804+0.529+80.79</f>
        <v>108.123</v>
      </c>
      <c r="G309" s="33">
        <v>314.04700000000003</v>
      </c>
      <c r="H309" s="25"/>
    </row>
    <row r="310" spans="1:8" s="2" customFormat="1" ht="12.75" customHeight="1" x14ac:dyDescent="0.2">
      <c r="A310" s="45">
        <v>24</v>
      </c>
      <c r="B310" s="46" t="s">
        <v>92</v>
      </c>
      <c r="C310" s="25" t="s">
        <v>19</v>
      </c>
      <c r="D310" s="25"/>
      <c r="E310" s="35">
        <f t="shared" si="4"/>
        <v>1</v>
      </c>
      <c r="F310" s="32"/>
      <c r="G310" s="33">
        <v>1</v>
      </c>
      <c r="H310" s="25"/>
    </row>
    <row r="311" spans="1:8" s="2" customFormat="1" ht="12.75" customHeight="1" x14ac:dyDescent="0.2">
      <c r="A311" s="48"/>
      <c r="B311" s="25"/>
      <c r="C311" s="25" t="s">
        <v>17</v>
      </c>
      <c r="D311" s="25"/>
      <c r="E311" s="35">
        <f t="shared" si="4"/>
        <v>57.502000000000002</v>
      </c>
      <c r="F311" s="32">
        <f>F313+F315+F317+F319+F320</f>
        <v>0</v>
      </c>
      <c r="G311" s="33">
        <f>G313+G315+G317+G319+G320</f>
        <v>57.502000000000002</v>
      </c>
      <c r="H311" s="25"/>
    </row>
    <row r="312" spans="1:8" s="2" customFormat="1" ht="12.75" customHeight="1" x14ac:dyDescent="0.2">
      <c r="A312" s="48"/>
      <c r="B312" s="25" t="s">
        <v>55</v>
      </c>
      <c r="C312" s="25" t="s">
        <v>56</v>
      </c>
      <c r="D312" s="25"/>
      <c r="E312" s="35">
        <f t="shared" si="4"/>
        <v>0</v>
      </c>
      <c r="F312" s="32"/>
      <c r="G312" s="33"/>
      <c r="H312" s="25"/>
    </row>
    <row r="313" spans="1:8" s="2" customFormat="1" ht="12.75" customHeight="1" x14ac:dyDescent="0.2">
      <c r="A313" s="48"/>
      <c r="B313" s="25"/>
      <c r="C313" s="25" t="s">
        <v>17</v>
      </c>
      <c r="D313" s="25"/>
      <c r="E313" s="35">
        <f t="shared" si="4"/>
        <v>0</v>
      </c>
      <c r="F313" s="32"/>
      <c r="G313" s="33"/>
      <c r="H313" s="25"/>
    </row>
    <row r="314" spans="1:8" s="2" customFormat="1" ht="12.75" customHeight="1" x14ac:dyDescent="0.2">
      <c r="A314" s="48"/>
      <c r="B314" s="25" t="s">
        <v>58</v>
      </c>
      <c r="C314" s="25" t="s">
        <v>59</v>
      </c>
      <c r="D314" s="25"/>
      <c r="E314" s="35">
        <f t="shared" si="4"/>
        <v>0</v>
      </c>
      <c r="F314" s="32"/>
      <c r="G314" s="33"/>
      <c r="H314" s="25"/>
    </row>
    <row r="315" spans="1:8" s="2" customFormat="1" ht="12.75" customHeight="1" x14ac:dyDescent="0.2">
      <c r="A315" s="48"/>
      <c r="B315" s="25"/>
      <c r="C315" s="25" t="s">
        <v>17</v>
      </c>
      <c r="D315" s="25"/>
      <c r="E315" s="35">
        <f t="shared" si="4"/>
        <v>0</v>
      </c>
      <c r="F315" s="32"/>
      <c r="G315" s="33"/>
      <c r="H315" s="25"/>
    </row>
    <row r="316" spans="1:8" s="2" customFormat="1" ht="12.75" customHeight="1" x14ac:dyDescent="0.2">
      <c r="A316" s="48"/>
      <c r="B316" s="25" t="s">
        <v>61</v>
      </c>
      <c r="C316" s="25" t="s">
        <v>59</v>
      </c>
      <c r="D316" s="25"/>
      <c r="E316" s="35">
        <f t="shared" si="4"/>
        <v>0</v>
      </c>
      <c r="F316" s="32"/>
      <c r="G316" s="33"/>
      <c r="H316" s="25"/>
    </row>
    <row r="317" spans="1:8" s="2" customFormat="1" ht="12.75" customHeight="1" x14ac:dyDescent="0.2">
      <c r="A317" s="48"/>
      <c r="B317" s="25"/>
      <c r="C317" s="25" t="s">
        <v>17</v>
      </c>
      <c r="D317" s="25"/>
      <c r="E317" s="35">
        <f t="shared" si="4"/>
        <v>0</v>
      </c>
      <c r="F317" s="32"/>
      <c r="G317" s="33"/>
      <c r="H317" s="25"/>
    </row>
    <row r="318" spans="1:8" s="2" customFormat="1" ht="12.75" customHeight="1" x14ac:dyDescent="0.2">
      <c r="A318" s="48"/>
      <c r="B318" s="25" t="s">
        <v>63</v>
      </c>
      <c r="C318" s="25" t="s">
        <v>64</v>
      </c>
      <c r="D318" s="25"/>
      <c r="E318" s="35">
        <f t="shared" si="4"/>
        <v>0</v>
      </c>
      <c r="F318" s="32"/>
      <c r="G318" s="33"/>
      <c r="H318" s="25"/>
    </row>
    <row r="319" spans="1:8" s="2" customFormat="1" ht="12.75" customHeight="1" x14ac:dyDescent="0.2">
      <c r="A319" s="48"/>
      <c r="B319" s="25"/>
      <c r="C319" s="25" t="s">
        <v>17</v>
      </c>
      <c r="D319" s="25"/>
      <c r="E319" s="35">
        <f t="shared" si="4"/>
        <v>0</v>
      </c>
      <c r="F319" s="32"/>
      <c r="G319" s="33"/>
      <c r="H319" s="25"/>
    </row>
    <row r="320" spans="1:8" s="2" customFormat="1" ht="12.75" customHeight="1" x14ac:dyDescent="0.2">
      <c r="A320" s="48"/>
      <c r="B320" s="25" t="s">
        <v>66</v>
      </c>
      <c r="C320" s="25" t="s">
        <v>17</v>
      </c>
      <c r="D320" s="25"/>
      <c r="E320" s="35">
        <f t="shared" si="4"/>
        <v>57.502000000000002</v>
      </c>
      <c r="F320" s="32"/>
      <c r="G320" s="33">
        <v>57.502000000000002</v>
      </c>
      <c r="H320" s="25"/>
    </row>
    <row r="321" spans="1:8" s="2" customFormat="1" ht="12.75" customHeight="1" x14ac:dyDescent="0.2">
      <c r="A321" s="45">
        <v>25</v>
      </c>
      <c r="B321" s="46" t="s">
        <v>93</v>
      </c>
      <c r="C321" s="25" t="s">
        <v>19</v>
      </c>
      <c r="D321" s="25"/>
      <c r="E321" s="35">
        <f t="shared" si="4"/>
        <v>1</v>
      </c>
      <c r="F321" s="32">
        <v>1</v>
      </c>
      <c r="G321" s="33"/>
      <c r="H321" s="25"/>
    </row>
    <row r="322" spans="1:8" s="2" customFormat="1" ht="12.75" customHeight="1" x14ac:dyDescent="0.2">
      <c r="A322" s="48"/>
      <c r="B322" s="25"/>
      <c r="C322" s="25" t="s">
        <v>17</v>
      </c>
      <c r="D322" s="25"/>
      <c r="E322" s="35">
        <f t="shared" si="4"/>
        <v>15.021000000000001</v>
      </c>
      <c r="F322" s="32">
        <f>F324+F326+F328+F330+F331</f>
        <v>7.1970000000000001</v>
      </c>
      <c r="G322" s="33">
        <f>G324+G326+G328+G330+G331</f>
        <v>7.8239999999999998</v>
      </c>
      <c r="H322" s="25"/>
    </row>
    <row r="323" spans="1:8" s="2" customFormat="1" ht="12.75" customHeight="1" x14ac:dyDescent="0.2">
      <c r="A323" s="48"/>
      <c r="B323" s="25" t="s">
        <v>55</v>
      </c>
      <c r="C323" s="25" t="s">
        <v>56</v>
      </c>
      <c r="D323" s="25"/>
      <c r="E323" s="35">
        <f t="shared" si="4"/>
        <v>0</v>
      </c>
      <c r="F323" s="32"/>
      <c r="G323" s="33"/>
      <c r="H323" s="25"/>
    </row>
    <row r="324" spans="1:8" s="2" customFormat="1" ht="12.75" customHeight="1" x14ac:dyDescent="0.2">
      <c r="A324" s="48"/>
      <c r="B324" s="25"/>
      <c r="C324" s="25" t="s">
        <v>17</v>
      </c>
      <c r="D324" s="25"/>
      <c r="E324" s="35">
        <f t="shared" si="4"/>
        <v>0</v>
      </c>
      <c r="F324" s="32"/>
      <c r="G324" s="33"/>
      <c r="H324" s="25"/>
    </row>
    <row r="325" spans="1:8" s="2" customFormat="1" ht="12.75" customHeight="1" x14ac:dyDescent="0.2">
      <c r="A325" s="48"/>
      <c r="B325" s="25" t="s">
        <v>58</v>
      </c>
      <c r="C325" s="25" t="s">
        <v>59</v>
      </c>
      <c r="D325" s="25"/>
      <c r="E325" s="35">
        <f t="shared" si="4"/>
        <v>0</v>
      </c>
      <c r="F325" s="32"/>
      <c r="G325" s="33"/>
      <c r="H325" s="25"/>
    </row>
    <row r="326" spans="1:8" s="2" customFormat="1" ht="12.75" customHeight="1" x14ac:dyDescent="0.2">
      <c r="A326" s="48"/>
      <c r="B326" s="25"/>
      <c r="C326" s="25" t="s">
        <v>17</v>
      </c>
      <c r="D326" s="25"/>
      <c r="E326" s="35">
        <f t="shared" si="4"/>
        <v>0</v>
      </c>
      <c r="F326" s="32"/>
      <c r="G326" s="33"/>
      <c r="H326" s="25"/>
    </row>
    <row r="327" spans="1:8" s="2" customFormat="1" ht="12.75" customHeight="1" x14ac:dyDescent="0.2">
      <c r="A327" s="48"/>
      <c r="B327" s="25" t="s">
        <v>61</v>
      </c>
      <c r="C327" s="25" t="s">
        <v>59</v>
      </c>
      <c r="D327" s="25"/>
      <c r="E327" s="35">
        <f t="shared" si="4"/>
        <v>0</v>
      </c>
      <c r="F327" s="32"/>
      <c r="G327" s="33"/>
      <c r="H327" s="25"/>
    </row>
    <row r="328" spans="1:8" s="2" customFormat="1" ht="12.75" customHeight="1" x14ac:dyDescent="0.2">
      <c r="A328" s="48"/>
      <c r="B328" s="25"/>
      <c r="C328" s="25" t="s">
        <v>17</v>
      </c>
      <c r="D328" s="25"/>
      <c r="E328" s="35">
        <f t="shared" si="4"/>
        <v>0</v>
      </c>
      <c r="F328" s="32"/>
      <c r="G328" s="33"/>
      <c r="H328" s="25"/>
    </row>
    <row r="329" spans="1:8" s="2" customFormat="1" ht="12.75" customHeight="1" x14ac:dyDescent="0.2">
      <c r="A329" s="48"/>
      <c r="B329" s="25" t="s">
        <v>63</v>
      </c>
      <c r="C329" s="25" t="s">
        <v>64</v>
      </c>
      <c r="D329" s="25"/>
      <c r="E329" s="35">
        <f t="shared" si="4"/>
        <v>0</v>
      </c>
      <c r="F329" s="32"/>
      <c r="G329" s="33"/>
      <c r="H329" s="25"/>
    </row>
    <row r="330" spans="1:8" s="2" customFormat="1" ht="12.75" customHeight="1" x14ac:dyDescent="0.2">
      <c r="A330" s="48"/>
      <c r="B330" s="25"/>
      <c r="C330" s="25" t="s">
        <v>17</v>
      </c>
      <c r="D330" s="25"/>
      <c r="E330" s="35">
        <f t="shared" si="4"/>
        <v>0</v>
      </c>
      <c r="F330" s="32"/>
      <c r="G330" s="33"/>
      <c r="H330" s="25"/>
    </row>
    <row r="331" spans="1:8" s="2" customFormat="1" ht="12.75" customHeight="1" x14ac:dyDescent="0.2">
      <c r="A331" s="48"/>
      <c r="B331" s="25" t="s">
        <v>66</v>
      </c>
      <c r="C331" s="25" t="s">
        <v>17</v>
      </c>
      <c r="D331" s="25"/>
      <c r="E331" s="35">
        <f t="shared" si="4"/>
        <v>15.021000000000001</v>
      </c>
      <c r="F331" s="32">
        <f>1.639+5.558</f>
        <v>7.1970000000000001</v>
      </c>
      <c r="G331" s="33">
        <f>6.497+1.327</f>
        <v>7.8239999999999998</v>
      </c>
      <c r="H331" s="25"/>
    </row>
    <row r="332" spans="1:8" s="2" customFormat="1" ht="12.75" customHeight="1" x14ac:dyDescent="0.2">
      <c r="A332" s="45">
        <v>26</v>
      </c>
      <c r="B332" s="46" t="s">
        <v>94</v>
      </c>
      <c r="C332" s="25" t="s">
        <v>19</v>
      </c>
      <c r="D332" s="25"/>
      <c r="E332" s="35">
        <f>F332+G332</f>
        <v>1</v>
      </c>
      <c r="F332" s="32">
        <v>1</v>
      </c>
      <c r="G332" s="33"/>
      <c r="H332" s="25"/>
    </row>
    <row r="333" spans="1:8" s="2" customFormat="1" ht="12.75" customHeight="1" x14ac:dyDescent="0.2">
      <c r="A333" s="48"/>
      <c r="B333" s="25"/>
      <c r="C333" s="25" t="s">
        <v>17</v>
      </c>
      <c r="D333" s="25"/>
      <c r="E333" s="35">
        <f t="shared" ref="E333:E342" si="5">F333+G333</f>
        <v>509.36199999999997</v>
      </c>
      <c r="F333" s="32">
        <f>F335+F337+F339+F341+F342</f>
        <v>243.23099999999999</v>
      </c>
      <c r="G333" s="33">
        <f>G335+G337+G339+G341+G342</f>
        <v>266.13099999999997</v>
      </c>
      <c r="H333" s="25"/>
    </row>
    <row r="334" spans="1:8" s="2" customFormat="1" ht="12.75" customHeight="1" x14ac:dyDescent="0.2">
      <c r="A334" s="48"/>
      <c r="B334" s="25" t="s">
        <v>55</v>
      </c>
      <c r="C334" s="25" t="s">
        <v>56</v>
      </c>
      <c r="D334" s="25"/>
      <c r="E334" s="35">
        <f t="shared" si="5"/>
        <v>43</v>
      </c>
      <c r="F334" s="32">
        <v>43</v>
      </c>
      <c r="G334" s="33"/>
      <c r="H334" s="25"/>
    </row>
    <row r="335" spans="1:8" s="2" customFormat="1" ht="12.75" customHeight="1" x14ac:dyDescent="0.2">
      <c r="A335" s="48"/>
      <c r="B335" s="25"/>
      <c r="C335" s="25" t="s">
        <v>17</v>
      </c>
      <c r="D335" s="25"/>
      <c r="E335" s="35">
        <f t="shared" si="5"/>
        <v>238.95699999999999</v>
      </c>
      <c r="F335" s="32">
        <v>238.95699999999999</v>
      </c>
      <c r="G335" s="33"/>
      <c r="H335" s="25"/>
    </row>
    <row r="336" spans="1:8" s="2" customFormat="1" ht="12.75" customHeight="1" x14ac:dyDescent="0.2">
      <c r="A336" s="48"/>
      <c r="B336" s="25" t="s">
        <v>58</v>
      </c>
      <c r="C336" s="25" t="s">
        <v>59</v>
      </c>
      <c r="D336" s="25"/>
      <c r="E336" s="35">
        <f t="shared" si="5"/>
        <v>469</v>
      </c>
      <c r="F336" s="32"/>
      <c r="G336" s="33">
        <v>469</v>
      </c>
      <c r="H336" s="25"/>
    </row>
    <row r="337" spans="1:8" s="2" customFormat="1" ht="12.75" customHeight="1" x14ac:dyDescent="0.2">
      <c r="A337" s="48"/>
      <c r="B337" s="25"/>
      <c r="C337" s="25" t="s">
        <v>17</v>
      </c>
      <c r="D337" s="25"/>
      <c r="E337" s="35">
        <f t="shared" si="5"/>
        <v>69.742999999999995</v>
      </c>
      <c r="F337" s="32"/>
      <c r="G337" s="33">
        <v>69.742999999999995</v>
      </c>
      <c r="H337" s="25"/>
    </row>
    <row r="338" spans="1:8" s="2" customFormat="1" ht="12.75" customHeight="1" x14ac:dyDescent="0.2">
      <c r="A338" s="48"/>
      <c r="B338" s="25" t="s">
        <v>61</v>
      </c>
      <c r="C338" s="25" t="s">
        <v>59</v>
      </c>
      <c r="D338" s="25"/>
      <c r="E338" s="35">
        <f t="shared" si="5"/>
        <v>0</v>
      </c>
      <c r="F338" s="32"/>
      <c r="G338" s="33"/>
      <c r="H338" s="25"/>
    </row>
    <row r="339" spans="1:8" s="2" customFormat="1" ht="12.75" customHeight="1" x14ac:dyDescent="0.2">
      <c r="A339" s="48"/>
      <c r="B339" s="25"/>
      <c r="C339" s="25" t="s">
        <v>17</v>
      </c>
      <c r="D339" s="25"/>
      <c r="E339" s="35">
        <f t="shared" si="5"/>
        <v>0</v>
      </c>
      <c r="F339" s="32"/>
      <c r="G339" s="33"/>
      <c r="H339" s="25"/>
    </row>
    <row r="340" spans="1:8" s="2" customFormat="1" ht="12.75" customHeight="1" x14ac:dyDescent="0.2">
      <c r="A340" s="48"/>
      <c r="B340" s="25" t="s">
        <v>63</v>
      </c>
      <c r="C340" s="25" t="s">
        <v>64</v>
      </c>
      <c r="D340" s="25"/>
      <c r="E340" s="35">
        <f t="shared" si="5"/>
        <v>0</v>
      </c>
      <c r="F340" s="32"/>
      <c r="G340" s="33"/>
      <c r="H340" s="25"/>
    </row>
    <row r="341" spans="1:8" s="2" customFormat="1" ht="12.75" customHeight="1" x14ac:dyDescent="0.2">
      <c r="A341" s="48"/>
      <c r="B341" s="25"/>
      <c r="C341" s="25" t="s">
        <v>17</v>
      </c>
      <c r="D341" s="25"/>
      <c r="E341" s="35">
        <f t="shared" si="5"/>
        <v>0</v>
      </c>
      <c r="F341" s="32"/>
      <c r="G341" s="33"/>
      <c r="H341" s="25"/>
    </row>
    <row r="342" spans="1:8" s="2" customFormat="1" ht="12.75" customHeight="1" x14ac:dyDescent="0.2">
      <c r="A342" s="48"/>
      <c r="B342" s="25" t="s">
        <v>66</v>
      </c>
      <c r="C342" s="25" t="s">
        <v>17</v>
      </c>
      <c r="D342" s="25"/>
      <c r="E342" s="35">
        <f t="shared" si="5"/>
        <v>200.66200000000001</v>
      </c>
      <c r="F342" s="32">
        <f>1.625+2.649</f>
        <v>4.274</v>
      </c>
      <c r="G342" s="32">
        <v>196.38800000000001</v>
      </c>
      <c r="H342" s="25"/>
    </row>
    <row r="343" spans="1:8" s="2" customFormat="1" ht="12.75" customHeight="1" x14ac:dyDescent="0.2">
      <c r="A343" s="45">
        <v>27</v>
      </c>
      <c r="B343" s="46" t="s">
        <v>95</v>
      </c>
      <c r="C343" s="25" t="s">
        <v>19</v>
      </c>
      <c r="D343" s="25"/>
      <c r="E343" s="35">
        <f t="shared" si="4"/>
        <v>1</v>
      </c>
      <c r="F343" s="32"/>
      <c r="G343" s="33">
        <v>1</v>
      </c>
      <c r="H343" s="25"/>
    </row>
    <row r="344" spans="1:8" s="2" customFormat="1" ht="12.75" customHeight="1" x14ac:dyDescent="0.2">
      <c r="A344" s="48"/>
      <c r="B344" s="25"/>
      <c r="C344" s="25" t="s">
        <v>17</v>
      </c>
      <c r="D344" s="25"/>
      <c r="E344" s="35">
        <f t="shared" si="4"/>
        <v>10.616</v>
      </c>
      <c r="F344" s="32">
        <f>F346+F348+F350+F352+F353</f>
        <v>0</v>
      </c>
      <c r="G344" s="33">
        <f>G346+G348+G350+G352+G353</f>
        <v>10.616</v>
      </c>
      <c r="H344" s="25"/>
    </row>
    <row r="345" spans="1:8" s="2" customFormat="1" ht="12.75" customHeight="1" x14ac:dyDescent="0.2">
      <c r="A345" s="48"/>
      <c r="B345" s="25" t="s">
        <v>55</v>
      </c>
      <c r="C345" s="25" t="s">
        <v>56</v>
      </c>
      <c r="D345" s="25"/>
      <c r="E345" s="35">
        <f t="shared" si="4"/>
        <v>0</v>
      </c>
      <c r="F345" s="32"/>
      <c r="G345" s="33"/>
      <c r="H345" s="25"/>
    </row>
    <row r="346" spans="1:8" s="2" customFormat="1" ht="12.75" customHeight="1" x14ac:dyDescent="0.2">
      <c r="A346" s="48"/>
      <c r="B346" s="25"/>
      <c r="C346" s="25" t="s">
        <v>17</v>
      </c>
      <c r="D346" s="25"/>
      <c r="E346" s="35">
        <f t="shared" si="4"/>
        <v>0</v>
      </c>
      <c r="F346" s="32"/>
      <c r="G346" s="33"/>
      <c r="H346" s="25"/>
    </row>
    <row r="347" spans="1:8" s="2" customFormat="1" ht="12.75" customHeight="1" x14ac:dyDescent="0.2">
      <c r="A347" s="48"/>
      <c r="B347" s="25" t="s">
        <v>58</v>
      </c>
      <c r="C347" s="25" t="s">
        <v>59</v>
      </c>
      <c r="D347" s="25"/>
      <c r="E347" s="35">
        <f t="shared" si="4"/>
        <v>0</v>
      </c>
      <c r="F347" s="32"/>
      <c r="G347" s="33"/>
      <c r="H347" s="25"/>
    </row>
    <row r="348" spans="1:8" s="2" customFormat="1" ht="12.75" customHeight="1" x14ac:dyDescent="0.2">
      <c r="A348" s="48"/>
      <c r="B348" s="25"/>
      <c r="C348" s="25" t="s">
        <v>17</v>
      </c>
      <c r="D348" s="25"/>
      <c r="E348" s="35">
        <f t="shared" si="4"/>
        <v>0</v>
      </c>
      <c r="F348" s="32"/>
      <c r="G348" s="33"/>
      <c r="H348" s="25"/>
    </row>
    <row r="349" spans="1:8" s="2" customFormat="1" ht="12.75" customHeight="1" x14ac:dyDescent="0.2">
      <c r="A349" s="48"/>
      <c r="B349" s="25" t="s">
        <v>61</v>
      </c>
      <c r="C349" s="25" t="s">
        <v>59</v>
      </c>
      <c r="D349" s="25"/>
      <c r="E349" s="35">
        <f t="shared" si="4"/>
        <v>0</v>
      </c>
      <c r="F349" s="32"/>
      <c r="G349" s="33"/>
      <c r="H349" s="25"/>
    </row>
    <row r="350" spans="1:8" s="2" customFormat="1" ht="12.75" customHeight="1" x14ac:dyDescent="0.2">
      <c r="A350" s="48"/>
      <c r="B350" s="25"/>
      <c r="C350" s="25" t="s">
        <v>17</v>
      </c>
      <c r="D350" s="25"/>
      <c r="E350" s="35">
        <f t="shared" si="4"/>
        <v>0</v>
      </c>
      <c r="F350" s="32"/>
      <c r="G350" s="33"/>
      <c r="H350" s="25"/>
    </row>
    <row r="351" spans="1:8" s="2" customFormat="1" ht="12.75" customHeight="1" x14ac:dyDescent="0.2">
      <c r="A351" s="48"/>
      <c r="B351" s="25" t="s">
        <v>63</v>
      </c>
      <c r="C351" s="25" t="s">
        <v>64</v>
      </c>
      <c r="D351" s="25"/>
      <c r="E351" s="35">
        <f t="shared" si="4"/>
        <v>0</v>
      </c>
      <c r="F351" s="32"/>
      <c r="G351" s="33"/>
      <c r="H351" s="25"/>
    </row>
    <row r="352" spans="1:8" s="2" customFormat="1" ht="12.75" customHeight="1" x14ac:dyDescent="0.2">
      <c r="A352" s="48"/>
      <c r="B352" s="25"/>
      <c r="C352" s="25" t="s">
        <v>17</v>
      </c>
      <c r="D352" s="25"/>
      <c r="E352" s="35">
        <f t="shared" si="4"/>
        <v>0</v>
      </c>
      <c r="F352" s="32"/>
      <c r="G352" s="33"/>
      <c r="H352" s="25"/>
    </row>
    <row r="353" spans="1:8" s="2" customFormat="1" ht="12.75" customHeight="1" x14ac:dyDescent="0.2">
      <c r="A353" s="48"/>
      <c r="B353" s="25" t="s">
        <v>66</v>
      </c>
      <c r="C353" s="25" t="s">
        <v>17</v>
      </c>
      <c r="D353" s="25"/>
      <c r="E353" s="35">
        <f t="shared" si="4"/>
        <v>10.616</v>
      </c>
      <c r="F353" s="32"/>
      <c r="G353" s="33">
        <v>10.616</v>
      </c>
      <c r="H353" s="25"/>
    </row>
    <row r="354" spans="1:8" s="2" customFormat="1" ht="12.75" customHeight="1" x14ac:dyDescent="0.2">
      <c r="A354" s="45">
        <v>28</v>
      </c>
      <c r="B354" s="46" t="s">
        <v>96</v>
      </c>
      <c r="C354" s="25" t="s">
        <v>19</v>
      </c>
      <c r="D354" s="25"/>
      <c r="E354" s="35">
        <f t="shared" si="4"/>
        <v>1</v>
      </c>
      <c r="F354" s="32"/>
      <c r="G354" s="33">
        <v>1</v>
      </c>
      <c r="H354" s="25"/>
    </row>
    <row r="355" spans="1:8" s="2" customFormat="1" ht="12.75" customHeight="1" x14ac:dyDescent="0.2">
      <c r="A355" s="48"/>
      <c r="B355" s="25"/>
      <c r="C355" s="25" t="s">
        <v>17</v>
      </c>
      <c r="D355" s="25"/>
      <c r="E355" s="35">
        <f t="shared" si="4"/>
        <v>272.20600000000002</v>
      </c>
      <c r="F355" s="32">
        <f>F357+F359+F361+F363+F364</f>
        <v>49.683999999999997</v>
      </c>
      <c r="G355" s="33">
        <f>G357+G359+G361+G363+G364</f>
        <v>222.52199999999999</v>
      </c>
      <c r="H355" s="25"/>
    </row>
    <row r="356" spans="1:8" s="2" customFormat="1" ht="12.75" customHeight="1" x14ac:dyDescent="0.2">
      <c r="A356" s="48"/>
      <c r="B356" s="25" t="s">
        <v>55</v>
      </c>
      <c r="C356" s="25" t="s">
        <v>56</v>
      </c>
      <c r="D356" s="25"/>
      <c r="E356" s="35">
        <f t="shared" si="4"/>
        <v>0</v>
      </c>
      <c r="F356" s="32"/>
      <c r="G356" s="33"/>
      <c r="H356" s="25"/>
    </row>
    <row r="357" spans="1:8" s="2" customFormat="1" ht="12.75" customHeight="1" x14ac:dyDescent="0.2">
      <c r="A357" s="48"/>
      <c r="B357" s="25"/>
      <c r="C357" s="25" t="s">
        <v>17</v>
      </c>
      <c r="D357" s="25"/>
      <c r="E357" s="35">
        <f t="shared" ref="E357:E633" si="6">F357+G357</f>
        <v>0</v>
      </c>
      <c r="F357" s="32"/>
      <c r="G357" s="33"/>
      <c r="H357" s="25"/>
    </row>
    <row r="358" spans="1:8" s="2" customFormat="1" ht="12.75" customHeight="1" x14ac:dyDescent="0.2">
      <c r="A358" s="48"/>
      <c r="B358" s="25" t="s">
        <v>58</v>
      </c>
      <c r="C358" s="25" t="s">
        <v>59</v>
      </c>
      <c r="D358" s="25"/>
      <c r="E358" s="35">
        <f t="shared" si="6"/>
        <v>731</v>
      </c>
      <c r="F358" s="32"/>
      <c r="G358" s="33">
        <v>731</v>
      </c>
      <c r="H358" s="25"/>
    </row>
    <row r="359" spans="1:8" s="2" customFormat="1" ht="12.75" customHeight="1" x14ac:dyDescent="0.2">
      <c r="A359" s="48"/>
      <c r="B359" s="25"/>
      <c r="C359" s="25" t="s">
        <v>17</v>
      </c>
      <c r="D359" s="25"/>
      <c r="E359" s="35">
        <f t="shared" si="6"/>
        <v>108.99</v>
      </c>
      <c r="F359" s="32"/>
      <c r="G359" s="33">
        <v>108.99</v>
      </c>
      <c r="H359" s="25"/>
    </row>
    <row r="360" spans="1:8" s="2" customFormat="1" ht="12.75" customHeight="1" x14ac:dyDescent="0.2">
      <c r="A360" s="48"/>
      <c r="B360" s="25" t="s">
        <v>61</v>
      </c>
      <c r="C360" s="25" t="s">
        <v>59</v>
      </c>
      <c r="D360" s="25"/>
      <c r="E360" s="35">
        <f t="shared" si="6"/>
        <v>0</v>
      </c>
      <c r="F360" s="32"/>
      <c r="G360" s="33"/>
      <c r="H360" s="25"/>
    </row>
    <row r="361" spans="1:8" s="2" customFormat="1" ht="12.75" customHeight="1" x14ac:dyDescent="0.2">
      <c r="A361" s="48"/>
      <c r="B361" s="25"/>
      <c r="C361" s="25" t="s">
        <v>17</v>
      </c>
      <c r="D361" s="25"/>
      <c r="E361" s="35">
        <f t="shared" si="6"/>
        <v>0</v>
      </c>
      <c r="F361" s="32"/>
      <c r="G361" s="33"/>
      <c r="H361" s="25"/>
    </row>
    <row r="362" spans="1:8" s="2" customFormat="1" ht="12.75" customHeight="1" x14ac:dyDescent="0.2">
      <c r="A362" s="48"/>
      <c r="B362" s="25" t="s">
        <v>63</v>
      </c>
      <c r="C362" s="25" t="s">
        <v>64</v>
      </c>
      <c r="D362" s="25"/>
      <c r="E362" s="35">
        <f t="shared" si="6"/>
        <v>0</v>
      </c>
      <c r="F362" s="32"/>
      <c r="G362" s="33"/>
      <c r="H362" s="25"/>
    </row>
    <row r="363" spans="1:8" s="2" customFormat="1" ht="12.75" customHeight="1" x14ac:dyDescent="0.2">
      <c r="A363" s="48"/>
      <c r="B363" s="25"/>
      <c r="C363" s="25" t="s">
        <v>17</v>
      </c>
      <c r="D363" s="25"/>
      <c r="E363" s="35">
        <f t="shared" si="6"/>
        <v>0</v>
      </c>
      <c r="F363" s="32"/>
      <c r="G363" s="33"/>
      <c r="H363" s="25"/>
    </row>
    <row r="364" spans="1:8" s="2" customFormat="1" ht="12.75" customHeight="1" x14ac:dyDescent="0.2">
      <c r="A364" s="48"/>
      <c r="B364" s="25" t="s">
        <v>66</v>
      </c>
      <c r="C364" s="25" t="s">
        <v>17</v>
      </c>
      <c r="D364" s="25"/>
      <c r="E364" s="35">
        <f t="shared" si="6"/>
        <v>163.21600000000001</v>
      </c>
      <c r="F364" s="32">
        <f>2.116+47.568</f>
        <v>49.683999999999997</v>
      </c>
      <c r="G364" s="32">
        <v>113.532</v>
      </c>
      <c r="H364" s="25"/>
    </row>
    <row r="365" spans="1:8" s="2" customFormat="1" ht="12.75" customHeight="1" x14ac:dyDescent="0.2">
      <c r="A365" s="45">
        <v>29</v>
      </c>
      <c r="B365" s="46" t="s">
        <v>97</v>
      </c>
      <c r="C365" s="25" t="s">
        <v>19</v>
      </c>
      <c r="D365" s="25"/>
      <c r="E365" s="35">
        <f t="shared" si="6"/>
        <v>1</v>
      </c>
      <c r="F365" s="32"/>
      <c r="G365" s="33">
        <v>1</v>
      </c>
      <c r="H365" s="25"/>
    </row>
    <row r="366" spans="1:8" s="2" customFormat="1" ht="12.75" customHeight="1" x14ac:dyDescent="0.2">
      <c r="A366" s="48"/>
      <c r="B366" s="25"/>
      <c r="C366" s="25" t="s">
        <v>17</v>
      </c>
      <c r="D366" s="25"/>
      <c r="E366" s="35">
        <f t="shared" si="6"/>
        <v>673.36500000000001</v>
      </c>
      <c r="F366" s="32">
        <f>F368+F370+F372+F374+F375</f>
        <v>446.18</v>
      </c>
      <c r="G366" s="33">
        <f>G368+G370+G372+G374+G375</f>
        <v>227.185</v>
      </c>
      <c r="H366" s="25"/>
    </row>
    <row r="367" spans="1:8" s="2" customFormat="1" ht="12.75" customHeight="1" x14ac:dyDescent="0.2">
      <c r="A367" s="48"/>
      <c r="B367" s="25" t="s">
        <v>55</v>
      </c>
      <c r="C367" s="25" t="s">
        <v>56</v>
      </c>
      <c r="D367" s="25"/>
      <c r="E367" s="35">
        <f t="shared" si="6"/>
        <v>80</v>
      </c>
      <c r="F367" s="32">
        <v>80</v>
      </c>
      <c r="G367" s="33"/>
      <c r="H367" s="25"/>
    </row>
    <row r="368" spans="1:8" s="2" customFormat="1" ht="12.75" customHeight="1" x14ac:dyDescent="0.2">
      <c r="A368" s="48"/>
      <c r="B368" s="25"/>
      <c r="C368" s="25" t="s">
        <v>17</v>
      </c>
      <c r="D368" s="25"/>
      <c r="E368" s="35">
        <f t="shared" si="6"/>
        <v>444.572</v>
      </c>
      <c r="F368" s="32">
        <v>444.572</v>
      </c>
      <c r="G368" s="33"/>
      <c r="H368" s="25"/>
    </row>
    <row r="369" spans="1:8" s="2" customFormat="1" ht="12.75" customHeight="1" x14ac:dyDescent="0.2">
      <c r="A369" s="48"/>
      <c r="B369" s="25" t="s">
        <v>58</v>
      </c>
      <c r="C369" s="25" t="s">
        <v>59</v>
      </c>
      <c r="D369" s="25"/>
      <c r="E369" s="35">
        <f t="shared" si="6"/>
        <v>307</v>
      </c>
      <c r="F369" s="32"/>
      <c r="G369" s="33">
        <v>307</v>
      </c>
      <c r="H369" s="25"/>
    </row>
    <row r="370" spans="1:8" s="2" customFormat="1" ht="12.75" customHeight="1" x14ac:dyDescent="0.2">
      <c r="A370" s="48"/>
      <c r="B370" s="25"/>
      <c r="C370" s="25" t="s">
        <v>17</v>
      </c>
      <c r="D370" s="25"/>
      <c r="E370" s="35">
        <f t="shared" si="6"/>
        <v>45.834000000000003</v>
      </c>
      <c r="F370" s="32"/>
      <c r="G370" s="33">
        <v>45.834000000000003</v>
      </c>
      <c r="H370" s="25"/>
    </row>
    <row r="371" spans="1:8" s="2" customFormat="1" ht="12.75" customHeight="1" x14ac:dyDescent="0.2">
      <c r="A371" s="48"/>
      <c r="B371" s="25" t="s">
        <v>61</v>
      </c>
      <c r="C371" s="25" t="s">
        <v>59</v>
      </c>
      <c r="D371" s="25"/>
      <c r="E371" s="35">
        <f t="shared" si="6"/>
        <v>0</v>
      </c>
      <c r="F371" s="32"/>
      <c r="G371" s="33"/>
      <c r="H371" s="25"/>
    </row>
    <row r="372" spans="1:8" s="2" customFormat="1" ht="12.75" customHeight="1" x14ac:dyDescent="0.2">
      <c r="A372" s="48"/>
      <c r="B372" s="25"/>
      <c r="C372" s="25" t="s">
        <v>17</v>
      </c>
      <c r="D372" s="25"/>
      <c r="E372" s="35">
        <f t="shared" si="6"/>
        <v>0</v>
      </c>
      <c r="F372" s="32"/>
      <c r="G372" s="33"/>
      <c r="H372" s="25"/>
    </row>
    <row r="373" spans="1:8" s="2" customFormat="1" ht="12.75" customHeight="1" x14ac:dyDescent="0.2">
      <c r="A373" s="48"/>
      <c r="B373" s="25" t="s">
        <v>63</v>
      </c>
      <c r="C373" s="25" t="s">
        <v>64</v>
      </c>
      <c r="D373" s="25"/>
      <c r="E373" s="35">
        <f t="shared" si="6"/>
        <v>0</v>
      </c>
      <c r="F373" s="32"/>
      <c r="G373" s="33"/>
      <c r="H373" s="25"/>
    </row>
    <row r="374" spans="1:8" s="2" customFormat="1" ht="12.75" customHeight="1" x14ac:dyDescent="0.2">
      <c r="A374" s="48"/>
      <c r="B374" s="25"/>
      <c r="C374" s="25" t="s">
        <v>17</v>
      </c>
      <c r="D374" s="25"/>
      <c r="E374" s="35">
        <f t="shared" si="6"/>
        <v>0</v>
      </c>
      <c r="F374" s="32"/>
      <c r="G374" s="33"/>
      <c r="H374" s="25"/>
    </row>
    <row r="375" spans="1:8" s="2" customFormat="1" ht="12.75" customHeight="1" x14ac:dyDescent="0.2">
      <c r="A375" s="48"/>
      <c r="B375" s="25" t="s">
        <v>66</v>
      </c>
      <c r="C375" s="25" t="s">
        <v>17</v>
      </c>
      <c r="D375" s="25"/>
      <c r="E375" s="35">
        <f t="shared" si="6"/>
        <v>182.959</v>
      </c>
      <c r="F375" s="32">
        <v>1.6080000000000001</v>
      </c>
      <c r="G375" s="33">
        <v>181.351</v>
      </c>
      <c r="H375" s="25"/>
    </row>
    <row r="376" spans="1:8" s="2" customFormat="1" ht="12.75" customHeight="1" x14ac:dyDescent="0.2">
      <c r="A376" s="45">
        <v>30</v>
      </c>
      <c r="B376" s="46" t="s">
        <v>98</v>
      </c>
      <c r="C376" s="25" t="s">
        <v>19</v>
      </c>
      <c r="D376" s="25"/>
      <c r="E376" s="35">
        <f t="shared" si="6"/>
        <v>1</v>
      </c>
      <c r="F376" s="32"/>
      <c r="G376" s="33">
        <v>1</v>
      </c>
      <c r="H376" s="25"/>
    </row>
    <row r="377" spans="1:8" s="2" customFormat="1" ht="12.75" customHeight="1" x14ac:dyDescent="0.2">
      <c r="A377" s="48"/>
      <c r="B377" s="25"/>
      <c r="C377" s="25" t="s">
        <v>17</v>
      </c>
      <c r="D377" s="25"/>
      <c r="E377" s="35">
        <f t="shared" si="6"/>
        <v>201.63</v>
      </c>
      <c r="F377" s="32">
        <f>F379+F381+F383+F385+F386</f>
        <v>63.626000000000005</v>
      </c>
      <c r="G377" s="33">
        <f>G379+G381+G383+G385+G386</f>
        <v>138.00399999999999</v>
      </c>
      <c r="H377" s="25"/>
    </row>
    <row r="378" spans="1:8" s="2" customFormat="1" ht="12.75" customHeight="1" x14ac:dyDescent="0.2">
      <c r="A378" s="48"/>
      <c r="B378" s="25" t="s">
        <v>55</v>
      </c>
      <c r="C378" s="25" t="s">
        <v>56</v>
      </c>
      <c r="D378" s="25"/>
      <c r="E378" s="35">
        <f t="shared" si="6"/>
        <v>10</v>
      </c>
      <c r="F378" s="32">
        <v>10</v>
      </c>
      <c r="G378" s="33"/>
      <c r="H378" s="25"/>
    </row>
    <row r="379" spans="1:8" s="2" customFormat="1" ht="12.75" customHeight="1" x14ac:dyDescent="0.2">
      <c r="A379" s="48"/>
      <c r="B379" s="25"/>
      <c r="C379" s="25" t="s">
        <v>17</v>
      </c>
      <c r="D379" s="25"/>
      <c r="E379" s="35">
        <f t="shared" si="6"/>
        <v>55.572000000000003</v>
      </c>
      <c r="F379" s="32">
        <v>55.572000000000003</v>
      </c>
      <c r="G379" s="33"/>
      <c r="H379" s="25"/>
    </row>
    <row r="380" spans="1:8" s="2" customFormat="1" ht="12.75" customHeight="1" x14ac:dyDescent="0.2">
      <c r="A380" s="48"/>
      <c r="B380" s="25" t="s">
        <v>58</v>
      </c>
      <c r="C380" s="25" t="s">
        <v>59</v>
      </c>
      <c r="D380" s="25"/>
      <c r="E380" s="35">
        <f t="shared" si="6"/>
        <v>0</v>
      </c>
      <c r="F380" s="32"/>
      <c r="G380" s="33"/>
      <c r="H380" s="25"/>
    </row>
    <row r="381" spans="1:8" s="2" customFormat="1" ht="12.75" customHeight="1" x14ac:dyDescent="0.2">
      <c r="A381" s="48"/>
      <c r="B381" s="25"/>
      <c r="C381" s="25" t="s">
        <v>17</v>
      </c>
      <c r="D381" s="25"/>
      <c r="E381" s="35">
        <f t="shared" si="6"/>
        <v>0</v>
      </c>
      <c r="F381" s="32"/>
      <c r="G381" s="33"/>
      <c r="H381" s="25"/>
    </row>
    <row r="382" spans="1:8" s="2" customFormat="1" ht="12.75" customHeight="1" x14ac:dyDescent="0.2">
      <c r="A382" s="48"/>
      <c r="B382" s="25" t="s">
        <v>61</v>
      </c>
      <c r="C382" s="25" t="s">
        <v>59</v>
      </c>
      <c r="D382" s="25"/>
      <c r="E382" s="35">
        <f t="shared" si="6"/>
        <v>0</v>
      </c>
      <c r="F382" s="32"/>
      <c r="G382" s="33"/>
      <c r="H382" s="25"/>
    </row>
    <row r="383" spans="1:8" s="2" customFormat="1" ht="12.75" customHeight="1" x14ac:dyDescent="0.2">
      <c r="A383" s="48"/>
      <c r="B383" s="25"/>
      <c r="C383" s="25" t="s">
        <v>17</v>
      </c>
      <c r="D383" s="25"/>
      <c r="E383" s="35">
        <f t="shared" si="6"/>
        <v>0</v>
      </c>
      <c r="F383" s="32"/>
      <c r="G383" s="33"/>
      <c r="H383" s="25"/>
    </row>
    <row r="384" spans="1:8" s="2" customFormat="1" ht="12.75" customHeight="1" x14ac:dyDescent="0.2">
      <c r="A384" s="48"/>
      <c r="B384" s="25" t="s">
        <v>63</v>
      </c>
      <c r="C384" s="25" t="s">
        <v>64</v>
      </c>
      <c r="D384" s="25"/>
      <c r="E384" s="35">
        <f t="shared" si="6"/>
        <v>0</v>
      </c>
      <c r="F384" s="32"/>
      <c r="G384" s="33"/>
      <c r="H384" s="25"/>
    </row>
    <row r="385" spans="1:8" s="2" customFormat="1" ht="12.75" customHeight="1" x14ac:dyDescent="0.2">
      <c r="A385" s="48"/>
      <c r="B385" s="25"/>
      <c r="C385" s="25" t="s">
        <v>17</v>
      </c>
      <c r="D385" s="25"/>
      <c r="E385" s="35">
        <f t="shared" si="6"/>
        <v>0</v>
      </c>
      <c r="F385" s="32"/>
      <c r="G385" s="33"/>
      <c r="H385" s="25"/>
    </row>
    <row r="386" spans="1:8" s="2" customFormat="1" ht="12.75" customHeight="1" x14ac:dyDescent="0.2">
      <c r="A386" s="48"/>
      <c r="B386" s="25" t="s">
        <v>66</v>
      </c>
      <c r="C386" s="25" t="s">
        <v>17</v>
      </c>
      <c r="D386" s="25"/>
      <c r="E386" s="35">
        <f t="shared" si="6"/>
        <v>146.05799999999999</v>
      </c>
      <c r="F386" s="32">
        <v>8.0540000000000003</v>
      </c>
      <c r="G386" s="33">
        <v>138.00399999999999</v>
      </c>
      <c r="H386" s="25"/>
    </row>
    <row r="387" spans="1:8" s="2" customFormat="1" ht="12.75" customHeight="1" x14ac:dyDescent="0.2">
      <c r="A387" s="45">
        <v>31</v>
      </c>
      <c r="B387" s="46" t="s">
        <v>99</v>
      </c>
      <c r="C387" s="25" t="s">
        <v>19</v>
      </c>
      <c r="D387" s="25"/>
      <c r="E387" s="35">
        <f t="shared" si="6"/>
        <v>1</v>
      </c>
      <c r="F387" s="32"/>
      <c r="G387" s="33">
        <v>1</v>
      </c>
      <c r="H387" s="25"/>
    </row>
    <row r="388" spans="1:8" s="2" customFormat="1" ht="12.75" customHeight="1" x14ac:dyDescent="0.2">
      <c r="A388" s="48"/>
      <c r="B388" s="25"/>
      <c r="C388" s="25" t="s">
        <v>17</v>
      </c>
      <c r="D388" s="25"/>
      <c r="E388" s="35">
        <f t="shared" si="6"/>
        <v>100.59699999999999</v>
      </c>
      <c r="F388" s="32">
        <f>F390+F392+F394+F396+F397</f>
        <v>85.116</v>
      </c>
      <c r="G388" s="33">
        <f>G390+G392+G394+G396+G397</f>
        <v>15.481</v>
      </c>
      <c r="H388" s="25"/>
    </row>
    <row r="389" spans="1:8" s="2" customFormat="1" ht="12.75" customHeight="1" x14ac:dyDescent="0.2">
      <c r="A389" s="48"/>
      <c r="B389" s="25" t="s">
        <v>55</v>
      </c>
      <c r="C389" s="25" t="s">
        <v>56</v>
      </c>
      <c r="D389" s="25"/>
      <c r="E389" s="35">
        <f t="shared" si="6"/>
        <v>0</v>
      </c>
      <c r="F389" s="32"/>
      <c r="G389" s="33"/>
      <c r="H389" s="25"/>
    </row>
    <row r="390" spans="1:8" s="2" customFormat="1" ht="12.75" customHeight="1" x14ac:dyDescent="0.2">
      <c r="A390" s="48"/>
      <c r="B390" s="25"/>
      <c r="C390" s="25" t="s">
        <v>17</v>
      </c>
      <c r="D390" s="25"/>
      <c r="E390" s="35">
        <f t="shared" si="6"/>
        <v>0</v>
      </c>
      <c r="F390" s="32"/>
      <c r="G390" s="33"/>
      <c r="H390" s="25"/>
    </row>
    <row r="391" spans="1:8" s="2" customFormat="1" ht="12.75" customHeight="1" x14ac:dyDescent="0.2">
      <c r="A391" s="48"/>
      <c r="B391" s="25" t="s">
        <v>58</v>
      </c>
      <c r="C391" s="25" t="s">
        <v>59</v>
      </c>
      <c r="D391" s="25"/>
      <c r="E391" s="35">
        <f t="shared" si="6"/>
        <v>0</v>
      </c>
      <c r="F391" s="32"/>
      <c r="G391" s="33"/>
      <c r="H391" s="25"/>
    </row>
    <row r="392" spans="1:8" s="2" customFormat="1" ht="12.75" customHeight="1" x14ac:dyDescent="0.2">
      <c r="A392" s="48"/>
      <c r="B392" s="25"/>
      <c r="C392" s="25" t="s">
        <v>17</v>
      </c>
      <c r="D392" s="25"/>
      <c r="E392" s="35">
        <f t="shared" si="6"/>
        <v>0</v>
      </c>
      <c r="F392" s="32"/>
      <c r="G392" s="33"/>
      <c r="H392" s="25"/>
    </row>
    <row r="393" spans="1:8" s="2" customFormat="1" ht="12.75" customHeight="1" x14ac:dyDescent="0.2">
      <c r="A393" s="48"/>
      <c r="B393" s="25" t="s">
        <v>61</v>
      </c>
      <c r="C393" s="25" t="s">
        <v>59</v>
      </c>
      <c r="D393" s="25"/>
      <c r="E393" s="35">
        <f t="shared" si="6"/>
        <v>0</v>
      </c>
      <c r="F393" s="32"/>
      <c r="G393" s="33"/>
      <c r="H393" s="25"/>
    </row>
    <row r="394" spans="1:8" s="2" customFormat="1" ht="12.75" customHeight="1" x14ac:dyDescent="0.2">
      <c r="A394" s="48"/>
      <c r="B394" s="25"/>
      <c r="C394" s="25" t="s">
        <v>17</v>
      </c>
      <c r="D394" s="25"/>
      <c r="E394" s="35">
        <f t="shared" si="6"/>
        <v>0</v>
      </c>
      <c r="F394" s="32"/>
      <c r="G394" s="33"/>
      <c r="H394" s="25"/>
    </row>
    <row r="395" spans="1:8" s="2" customFormat="1" ht="12.75" customHeight="1" x14ac:dyDescent="0.2">
      <c r="A395" s="48"/>
      <c r="B395" s="25" t="s">
        <v>63</v>
      </c>
      <c r="C395" s="25" t="s">
        <v>64</v>
      </c>
      <c r="D395" s="25"/>
      <c r="E395" s="35">
        <f t="shared" si="6"/>
        <v>0</v>
      </c>
      <c r="F395" s="32"/>
      <c r="G395" s="33"/>
      <c r="H395" s="25"/>
    </row>
    <row r="396" spans="1:8" s="2" customFormat="1" ht="12.75" customHeight="1" x14ac:dyDescent="0.2">
      <c r="A396" s="48"/>
      <c r="B396" s="25"/>
      <c r="C396" s="25" t="s">
        <v>17</v>
      </c>
      <c r="D396" s="25"/>
      <c r="E396" s="35">
        <f t="shared" si="6"/>
        <v>0</v>
      </c>
      <c r="F396" s="32"/>
      <c r="G396" s="33"/>
      <c r="H396" s="25"/>
    </row>
    <row r="397" spans="1:8" s="2" customFormat="1" ht="12.75" customHeight="1" x14ac:dyDescent="0.2">
      <c r="A397" s="48"/>
      <c r="B397" s="25" t="s">
        <v>66</v>
      </c>
      <c r="C397" s="25" t="s">
        <v>17</v>
      </c>
      <c r="D397" s="25"/>
      <c r="E397" s="35">
        <f t="shared" si="6"/>
        <v>100.59699999999999</v>
      </c>
      <c r="F397" s="32">
        <f>83.491+1.625</f>
        <v>85.116</v>
      </c>
      <c r="G397" s="33">
        <v>15.481</v>
      </c>
      <c r="H397" s="25"/>
    </row>
    <row r="398" spans="1:8" s="2" customFormat="1" ht="12.75" customHeight="1" x14ac:dyDescent="0.2">
      <c r="A398" s="45">
        <v>32</v>
      </c>
      <c r="B398" s="46" t="s">
        <v>100</v>
      </c>
      <c r="C398" s="25" t="s">
        <v>19</v>
      </c>
      <c r="D398" s="25"/>
      <c r="E398" s="35">
        <f t="shared" si="6"/>
        <v>1</v>
      </c>
      <c r="F398" s="32"/>
      <c r="G398" s="33">
        <v>1</v>
      </c>
      <c r="H398" s="25"/>
    </row>
    <row r="399" spans="1:8" s="2" customFormat="1" ht="12.75" customHeight="1" x14ac:dyDescent="0.2">
      <c r="A399" s="48"/>
      <c r="B399" s="25"/>
      <c r="C399" s="25" t="s">
        <v>17</v>
      </c>
      <c r="D399" s="25"/>
      <c r="E399" s="35">
        <f t="shared" si="6"/>
        <v>211.93</v>
      </c>
      <c r="F399" s="32">
        <f>F401+F403+F405+F407+F408</f>
        <v>55.349000000000004</v>
      </c>
      <c r="G399" s="33">
        <f>G401+G403+G405+G407+G408</f>
        <v>156.58099999999999</v>
      </c>
      <c r="H399" s="25"/>
    </row>
    <row r="400" spans="1:8" s="2" customFormat="1" ht="12.75" customHeight="1" x14ac:dyDescent="0.2">
      <c r="A400" s="48"/>
      <c r="B400" s="25" t="s">
        <v>55</v>
      </c>
      <c r="C400" s="25" t="s">
        <v>56</v>
      </c>
      <c r="D400" s="25"/>
      <c r="E400" s="35">
        <f t="shared" si="6"/>
        <v>0</v>
      </c>
      <c r="F400" s="32"/>
      <c r="G400" s="33"/>
      <c r="H400" s="25"/>
    </row>
    <row r="401" spans="1:8" s="2" customFormat="1" ht="12.75" customHeight="1" x14ac:dyDescent="0.2">
      <c r="A401" s="48"/>
      <c r="B401" s="25"/>
      <c r="C401" s="25" t="s">
        <v>17</v>
      </c>
      <c r="D401" s="25"/>
      <c r="E401" s="35">
        <f t="shared" si="6"/>
        <v>0</v>
      </c>
      <c r="F401" s="32"/>
      <c r="G401" s="33"/>
      <c r="H401" s="25"/>
    </row>
    <row r="402" spans="1:8" s="2" customFormat="1" ht="12.75" customHeight="1" x14ac:dyDescent="0.2">
      <c r="A402" s="48"/>
      <c r="B402" s="25" t="s">
        <v>58</v>
      </c>
      <c r="C402" s="25" t="s">
        <v>59</v>
      </c>
      <c r="D402" s="25"/>
      <c r="E402" s="35">
        <f t="shared" si="6"/>
        <v>60</v>
      </c>
      <c r="F402" s="32">
        <v>60</v>
      </c>
      <c r="G402" s="33"/>
      <c r="H402" s="25"/>
    </row>
    <row r="403" spans="1:8" s="2" customFormat="1" ht="12.75" customHeight="1" x14ac:dyDescent="0.2">
      <c r="A403" s="48"/>
      <c r="B403" s="25"/>
      <c r="C403" s="25" t="s">
        <v>17</v>
      </c>
      <c r="D403" s="25"/>
      <c r="E403" s="35">
        <f t="shared" si="6"/>
        <v>28.417000000000002</v>
      </c>
      <c r="F403" s="32">
        <v>28.417000000000002</v>
      </c>
      <c r="G403" s="33"/>
      <c r="H403" s="25"/>
    </row>
    <row r="404" spans="1:8" s="2" customFormat="1" ht="12.75" customHeight="1" x14ac:dyDescent="0.2">
      <c r="A404" s="48"/>
      <c r="B404" s="25" t="s">
        <v>61</v>
      </c>
      <c r="C404" s="25" t="s">
        <v>59</v>
      </c>
      <c r="D404" s="25"/>
      <c r="E404" s="35">
        <f t="shared" si="6"/>
        <v>0</v>
      </c>
      <c r="F404" s="32"/>
      <c r="G404" s="33"/>
      <c r="H404" s="25"/>
    </row>
    <row r="405" spans="1:8" s="2" customFormat="1" ht="12.75" customHeight="1" x14ac:dyDescent="0.2">
      <c r="A405" s="48"/>
      <c r="B405" s="25"/>
      <c r="C405" s="25" t="s">
        <v>17</v>
      </c>
      <c r="D405" s="25"/>
      <c r="E405" s="35">
        <f t="shared" si="6"/>
        <v>0</v>
      </c>
      <c r="F405" s="32"/>
      <c r="G405" s="33"/>
      <c r="H405" s="25"/>
    </row>
    <row r="406" spans="1:8" s="2" customFormat="1" ht="12.75" customHeight="1" x14ac:dyDescent="0.2">
      <c r="A406" s="48"/>
      <c r="B406" s="25" t="s">
        <v>63</v>
      </c>
      <c r="C406" s="25" t="s">
        <v>64</v>
      </c>
      <c r="D406" s="25"/>
      <c r="E406" s="35">
        <f t="shared" si="6"/>
        <v>0</v>
      </c>
      <c r="F406" s="32"/>
      <c r="G406" s="33"/>
      <c r="H406" s="25"/>
    </row>
    <row r="407" spans="1:8" s="2" customFormat="1" ht="12.75" customHeight="1" x14ac:dyDescent="0.2">
      <c r="A407" s="48"/>
      <c r="B407" s="25"/>
      <c r="C407" s="25" t="s">
        <v>17</v>
      </c>
      <c r="D407" s="25"/>
      <c r="E407" s="35">
        <f t="shared" si="6"/>
        <v>0</v>
      </c>
      <c r="F407" s="32"/>
      <c r="G407" s="33"/>
      <c r="H407" s="25"/>
    </row>
    <row r="408" spans="1:8" s="2" customFormat="1" ht="12.75" customHeight="1" x14ac:dyDescent="0.2">
      <c r="A408" s="48"/>
      <c r="B408" s="25" t="s">
        <v>66</v>
      </c>
      <c r="C408" s="25" t="s">
        <v>17</v>
      </c>
      <c r="D408" s="25"/>
      <c r="E408" s="35">
        <f t="shared" si="6"/>
        <v>183.51299999999998</v>
      </c>
      <c r="F408" s="32">
        <v>26.931999999999999</v>
      </c>
      <c r="G408" s="33">
        <v>156.58099999999999</v>
      </c>
      <c r="H408" s="25"/>
    </row>
    <row r="409" spans="1:8" s="2" customFormat="1" ht="12.75" customHeight="1" x14ac:dyDescent="0.2">
      <c r="A409" s="45">
        <v>33</v>
      </c>
      <c r="B409" s="46" t="s">
        <v>101</v>
      </c>
      <c r="C409" s="25" t="s">
        <v>19</v>
      </c>
      <c r="D409" s="25"/>
      <c r="E409" s="35">
        <f t="shared" si="6"/>
        <v>1</v>
      </c>
      <c r="F409" s="32"/>
      <c r="G409" s="33">
        <v>1</v>
      </c>
      <c r="H409" s="25"/>
    </row>
    <row r="410" spans="1:8" s="2" customFormat="1" ht="12.75" customHeight="1" x14ac:dyDescent="0.2">
      <c r="A410" s="48"/>
      <c r="B410" s="25"/>
      <c r="C410" s="25" t="s">
        <v>17</v>
      </c>
      <c r="D410" s="25"/>
      <c r="E410" s="35">
        <f t="shared" si="6"/>
        <v>153.48500000000001</v>
      </c>
      <c r="F410" s="32">
        <f>F412+F414+F416+F418+F419</f>
        <v>0</v>
      </c>
      <c r="G410" s="33">
        <f>G412+G414+G416+G418+G419</f>
        <v>153.48500000000001</v>
      </c>
      <c r="H410" s="25"/>
    </row>
    <row r="411" spans="1:8" s="2" customFormat="1" ht="12.75" customHeight="1" x14ac:dyDescent="0.2">
      <c r="A411" s="48"/>
      <c r="B411" s="25" t="s">
        <v>55</v>
      </c>
      <c r="C411" s="25" t="s">
        <v>56</v>
      </c>
      <c r="D411" s="25"/>
      <c r="E411" s="35">
        <f t="shared" si="6"/>
        <v>0</v>
      </c>
      <c r="F411" s="32"/>
      <c r="G411" s="33"/>
      <c r="H411" s="25"/>
    </row>
    <row r="412" spans="1:8" s="2" customFormat="1" ht="12.75" customHeight="1" x14ac:dyDescent="0.2">
      <c r="A412" s="48"/>
      <c r="B412" s="25"/>
      <c r="C412" s="25" t="s">
        <v>17</v>
      </c>
      <c r="D412" s="25"/>
      <c r="E412" s="35">
        <f t="shared" si="6"/>
        <v>0</v>
      </c>
      <c r="F412" s="32"/>
      <c r="G412" s="33"/>
      <c r="H412" s="25"/>
    </row>
    <row r="413" spans="1:8" s="2" customFormat="1" ht="12.75" customHeight="1" x14ac:dyDescent="0.2">
      <c r="A413" s="48"/>
      <c r="B413" s="25" t="s">
        <v>58</v>
      </c>
      <c r="C413" s="25" t="s">
        <v>59</v>
      </c>
      <c r="D413" s="25"/>
      <c r="E413" s="35">
        <f t="shared" si="6"/>
        <v>0</v>
      </c>
      <c r="F413" s="32"/>
      <c r="G413" s="33"/>
      <c r="H413" s="25"/>
    </row>
    <row r="414" spans="1:8" s="2" customFormat="1" ht="12.75" customHeight="1" x14ac:dyDescent="0.2">
      <c r="A414" s="48"/>
      <c r="B414" s="25"/>
      <c r="C414" s="25" t="s">
        <v>17</v>
      </c>
      <c r="D414" s="25"/>
      <c r="E414" s="35">
        <f t="shared" si="6"/>
        <v>0</v>
      </c>
      <c r="F414" s="32"/>
      <c r="G414" s="33"/>
      <c r="H414" s="25"/>
    </row>
    <row r="415" spans="1:8" s="2" customFormat="1" ht="12.75" customHeight="1" x14ac:dyDescent="0.2">
      <c r="A415" s="48"/>
      <c r="B415" s="25" t="s">
        <v>61</v>
      </c>
      <c r="C415" s="25" t="s">
        <v>59</v>
      </c>
      <c r="D415" s="25"/>
      <c r="E415" s="35">
        <f t="shared" si="6"/>
        <v>0</v>
      </c>
      <c r="F415" s="32"/>
      <c r="G415" s="33"/>
      <c r="H415" s="25"/>
    </row>
    <row r="416" spans="1:8" s="2" customFormat="1" ht="12.75" customHeight="1" x14ac:dyDescent="0.2">
      <c r="A416" s="48"/>
      <c r="B416" s="25"/>
      <c r="C416" s="25" t="s">
        <v>17</v>
      </c>
      <c r="D416" s="25"/>
      <c r="E416" s="35">
        <f t="shared" si="6"/>
        <v>0</v>
      </c>
      <c r="F416" s="32"/>
      <c r="G416" s="33"/>
      <c r="H416" s="25"/>
    </row>
    <row r="417" spans="1:8" s="2" customFormat="1" ht="12.75" customHeight="1" x14ac:dyDescent="0.2">
      <c r="A417" s="48"/>
      <c r="B417" s="25" t="s">
        <v>63</v>
      </c>
      <c r="C417" s="25" t="s">
        <v>64</v>
      </c>
      <c r="D417" s="25"/>
      <c r="E417" s="35">
        <f t="shared" si="6"/>
        <v>0</v>
      </c>
      <c r="F417" s="32"/>
      <c r="G417" s="33"/>
      <c r="H417" s="25"/>
    </row>
    <row r="418" spans="1:8" s="2" customFormat="1" ht="12.75" customHeight="1" x14ac:dyDescent="0.2">
      <c r="A418" s="48"/>
      <c r="B418" s="25"/>
      <c r="C418" s="25" t="s">
        <v>17</v>
      </c>
      <c r="D418" s="25"/>
      <c r="E418" s="35">
        <f t="shared" si="6"/>
        <v>0</v>
      </c>
      <c r="F418" s="32"/>
      <c r="G418" s="33"/>
      <c r="H418" s="25"/>
    </row>
    <row r="419" spans="1:8" s="2" customFormat="1" ht="12.75" customHeight="1" x14ac:dyDescent="0.2">
      <c r="A419" s="48"/>
      <c r="B419" s="25" t="s">
        <v>66</v>
      </c>
      <c r="C419" s="25" t="s">
        <v>17</v>
      </c>
      <c r="D419" s="25"/>
      <c r="E419" s="35">
        <f t="shared" si="6"/>
        <v>153.48500000000001</v>
      </c>
      <c r="F419" s="32"/>
      <c r="G419" s="33">
        <v>153.48500000000001</v>
      </c>
      <c r="H419" s="25"/>
    </row>
    <row r="420" spans="1:8" s="2" customFormat="1" ht="12.75" customHeight="1" x14ac:dyDescent="0.2">
      <c r="A420" s="45">
        <v>34</v>
      </c>
      <c r="B420" s="46" t="s">
        <v>102</v>
      </c>
      <c r="C420" s="25" t="s">
        <v>19</v>
      </c>
      <c r="D420" s="25"/>
      <c r="E420" s="35">
        <f t="shared" si="6"/>
        <v>1</v>
      </c>
      <c r="F420" s="32"/>
      <c r="G420" s="33">
        <v>1</v>
      </c>
      <c r="H420" s="25"/>
    </row>
    <row r="421" spans="1:8" s="2" customFormat="1" ht="12.75" customHeight="1" x14ac:dyDescent="0.2">
      <c r="A421" s="48"/>
      <c r="B421" s="25"/>
      <c r="C421" s="25" t="s">
        <v>17</v>
      </c>
      <c r="D421" s="25"/>
      <c r="E421" s="35">
        <f t="shared" si="6"/>
        <v>69.001000000000005</v>
      </c>
      <c r="F421" s="32">
        <f>F423+F425+F427+F429+F430</f>
        <v>0</v>
      </c>
      <c r="G421" s="33">
        <f>G423+G425+G427+G429+G430</f>
        <v>69.001000000000005</v>
      </c>
      <c r="H421" s="25"/>
    </row>
    <row r="422" spans="1:8" s="2" customFormat="1" ht="12.75" customHeight="1" x14ac:dyDescent="0.2">
      <c r="A422" s="48"/>
      <c r="B422" s="25" t="s">
        <v>55</v>
      </c>
      <c r="C422" s="25" t="s">
        <v>56</v>
      </c>
      <c r="D422" s="25"/>
      <c r="E422" s="35">
        <f t="shared" si="6"/>
        <v>0</v>
      </c>
      <c r="F422" s="32"/>
      <c r="G422" s="33"/>
      <c r="H422" s="25"/>
    </row>
    <row r="423" spans="1:8" s="2" customFormat="1" ht="12.75" customHeight="1" x14ac:dyDescent="0.2">
      <c r="A423" s="48"/>
      <c r="B423" s="25"/>
      <c r="C423" s="25" t="s">
        <v>17</v>
      </c>
      <c r="D423" s="25"/>
      <c r="E423" s="35">
        <f t="shared" si="6"/>
        <v>0</v>
      </c>
      <c r="F423" s="32"/>
      <c r="G423" s="33"/>
      <c r="H423" s="25"/>
    </row>
    <row r="424" spans="1:8" s="2" customFormat="1" ht="12.75" customHeight="1" x14ac:dyDescent="0.2">
      <c r="A424" s="48"/>
      <c r="B424" s="25" t="s">
        <v>58</v>
      </c>
      <c r="C424" s="25" t="s">
        <v>59</v>
      </c>
      <c r="D424" s="25"/>
      <c r="E424" s="35">
        <f t="shared" si="6"/>
        <v>0</v>
      </c>
      <c r="F424" s="32"/>
      <c r="G424" s="33"/>
      <c r="H424" s="25"/>
    </row>
    <row r="425" spans="1:8" s="2" customFormat="1" ht="12.75" customHeight="1" x14ac:dyDescent="0.2">
      <c r="A425" s="48"/>
      <c r="B425" s="25"/>
      <c r="C425" s="25" t="s">
        <v>17</v>
      </c>
      <c r="D425" s="25"/>
      <c r="E425" s="35">
        <f t="shared" si="6"/>
        <v>0</v>
      </c>
      <c r="F425" s="32"/>
      <c r="G425" s="33"/>
      <c r="H425" s="25"/>
    </row>
    <row r="426" spans="1:8" s="2" customFormat="1" ht="12.75" customHeight="1" x14ac:dyDescent="0.2">
      <c r="A426" s="48"/>
      <c r="B426" s="25" t="s">
        <v>61</v>
      </c>
      <c r="C426" s="25" t="s">
        <v>59</v>
      </c>
      <c r="D426" s="25"/>
      <c r="E426" s="35">
        <f t="shared" si="6"/>
        <v>0</v>
      </c>
      <c r="F426" s="32"/>
      <c r="G426" s="33"/>
      <c r="H426" s="25"/>
    </row>
    <row r="427" spans="1:8" s="2" customFormat="1" ht="12.75" customHeight="1" x14ac:dyDescent="0.2">
      <c r="A427" s="48"/>
      <c r="B427" s="25"/>
      <c r="C427" s="25" t="s">
        <v>17</v>
      </c>
      <c r="D427" s="25"/>
      <c r="E427" s="35">
        <f t="shared" si="6"/>
        <v>0</v>
      </c>
      <c r="F427" s="32"/>
      <c r="G427" s="33"/>
      <c r="H427" s="25"/>
    </row>
    <row r="428" spans="1:8" s="2" customFormat="1" ht="12.75" customHeight="1" x14ac:dyDescent="0.2">
      <c r="A428" s="48"/>
      <c r="B428" s="25" t="s">
        <v>63</v>
      </c>
      <c r="C428" s="25" t="s">
        <v>64</v>
      </c>
      <c r="D428" s="25"/>
      <c r="E428" s="35">
        <f t="shared" si="6"/>
        <v>0</v>
      </c>
      <c r="F428" s="32"/>
      <c r="G428" s="33"/>
      <c r="H428" s="25"/>
    </row>
    <row r="429" spans="1:8" s="2" customFormat="1" ht="12.75" customHeight="1" x14ac:dyDescent="0.2">
      <c r="A429" s="48"/>
      <c r="B429" s="25"/>
      <c r="C429" s="25" t="s">
        <v>17</v>
      </c>
      <c r="D429" s="25"/>
      <c r="E429" s="35">
        <f t="shared" si="6"/>
        <v>0</v>
      </c>
      <c r="F429" s="32"/>
      <c r="G429" s="33"/>
      <c r="H429" s="25"/>
    </row>
    <row r="430" spans="1:8" s="2" customFormat="1" ht="12.75" customHeight="1" x14ac:dyDescent="0.2">
      <c r="A430" s="48"/>
      <c r="B430" s="25" t="s">
        <v>66</v>
      </c>
      <c r="C430" s="25" t="s">
        <v>17</v>
      </c>
      <c r="D430" s="25"/>
      <c r="E430" s="35">
        <f t="shared" si="6"/>
        <v>69.001000000000005</v>
      </c>
      <c r="F430" s="32"/>
      <c r="G430" s="33">
        <v>69.001000000000005</v>
      </c>
      <c r="H430" s="25"/>
    </row>
    <row r="431" spans="1:8" s="2" customFormat="1" ht="12.75" customHeight="1" x14ac:dyDescent="0.2">
      <c r="A431" s="45">
        <v>35</v>
      </c>
      <c r="B431" s="46" t="s">
        <v>103</v>
      </c>
      <c r="C431" s="25" t="s">
        <v>19</v>
      </c>
      <c r="D431" s="25"/>
      <c r="E431" s="35">
        <f t="shared" si="6"/>
        <v>1</v>
      </c>
      <c r="F431" s="32"/>
      <c r="G431" s="33">
        <v>1</v>
      </c>
      <c r="H431" s="25"/>
    </row>
    <row r="432" spans="1:8" s="2" customFormat="1" ht="12.75" customHeight="1" x14ac:dyDescent="0.2">
      <c r="A432" s="48"/>
      <c r="B432" s="25"/>
      <c r="C432" s="25" t="s">
        <v>17</v>
      </c>
      <c r="D432" s="25"/>
      <c r="E432" s="35">
        <f t="shared" si="6"/>
        <v>95.099000000000004</v>
      </c>
      <c r="F432" s="32">
        <f>F434+F436+F438+F440+F441</f>
        <v>0</v>
      </c>
      <c r="G432" s="33">
        <f>G434+G436+G438+G440+G441</f>
        <v>95.099000000000004</v>
      </c>
      <c r="H432" s="25"/>
    </row>
    <row r="433" spans="1:8" s="2" customFormat="1" ht="12.75" customHeight="1" x14ac:dyDescent="0.2">
      <c r="A433" s="48"/>
      <c r="B433" s="25" t="s">
        <v>55</v>
      </c>
      <c r="C433" s="25" t="s">
        <v>56</v>
      </c>
      <c r="D433" s="25"/>
      <c r="E433" s="35">
        <f t="shared" si="6"/>
        <v>0</v>
      </c>
      <c r="F433" s="32"/>
      <c r="G433" s="33"/>
      <c r="H433" s="25"/>
    </row>
    <row r="434" spans="1:8" s="2" customFormat="1" ht="12.75" customHeight="1" x14ac:dyDescent="0.2">
      <c r="A434" s="48"/>
      <c r="B434" s="25"/>
      <c r="C434" s="25" t="s">
        <v>17</v>
      </c>
      <c r="D434" s="25"/>
      <c r="E434" s="35">
        <f t="shared" si="6"/>
        <v>0</v>
      </c>
      <c r="F434" s="32"/>
      <c r="G434" s="33"/>
      <c r="H434" s="25"/>
    </row>
    <row r="435" spans="1:8" s="2" customFormat="1" ht="12.75" customHeight="1" x14ac:dyDescent="0.2">
      <c r="A435" s="48"/>
      <c r="B435" s="25" t="s">
        <v>58</v>
      </c>
      <c r="C435" s="25" t="s">
        <v>59</v>
      </c>
      <c r="D435" s="25"/>
      <c r="E435" s="35">
        <f t="shared" si="6"/>
        <v>0</v>
      </c>
      <c r="F435" s="32"/>
      <c r="G435" s="33"/>
      <c r="H435" s="25"/>
    </row>
    <row r="436" spans="1:8" s="2" customFormat="1" ht="12.75" customHeight="1" x14ac:dyDescent="0.2">
      <c r="A436" s="48"/>
      <c r="B436" s="25"/>
      <c r="C436" s="25" t="s">
        <v>17</v>
      </c>
      <c r="D436" s="25"/>
      <c r="E436" s="35">
        <f t="shared" si="6"/>
        <v>0</v>
      </c>
      <c r="F436" s="32"/>
      <c r="G436" s="33"/>
      <c r="H436" s="25"/>
    </row>
    <row r="437" spans="1:8" s="2" customFormat="1" ht="12.75" customHeight="1" x14ac:dyDescent="0.2">
      <c r="A437" s="48"/>
      <c r="B437" s="25" t="s">
        <v>61</v>
      </c>
      <c r="C437" s="25" t="s">
        <v>59</v>
      </c>
      <c r="D437" s="25"/>
      <c r="E437" s="35">
        <f t="shared" si="6"/>
        <v>0</v>
      </c>
      <c r="F437" s="32"/>
      <c r="G437" s="33"/>
      <c r="H437" s="25"/>
    </row>
    <row r="438" spans="1:8" s="2" customFormat="1" ht="12.75" customHeight="1" x14ac:dyDescent="0.2">
      <c r="A438" s="48"/>
      <c r="B438" s="25"/>
      <c r="C438" s="25" t="s">
        <v>17</v>
      </c>
      <c r="D438" s="25"/>
      <c r="E438" s="35">
        <f t="shared" si="6"/>
        <v>0</v>
      </c>
      <c r="F438" s="32"/>
      <c r="G438" s="33"/>
      <c r="H438" s="25"/>
    </row>
    <row r="439" spans="1:8" s="2" customFormat="1" ht="12.75" customHeight="1" x14ac:dyDescent="0.2">
      <c r="A439" s="48"/>
      <c r="B439" s="25" t="s">
        <v>63</v>
      </c>
      <c r="C439" s="25" t="s">
        <v>64</v>
      </c>
      <c r="D439" s="25"/>
      <c r="E439" s="35">
        <f t="shared" si="6"/>
        <v>0</v>
      </c>
      <c r="F439" s="32"/>
      <c r="G439" s="33"/>
      <c r="H439" s="25"/>
    </row>
    <row r="440" spans="1:8" s="2" customFormat="1" ht="12.75" customHeight="1" x14ac:dyDescent="0.2">
      <c r="A440" s="48"/>
      <c r="B440" s="25"/>
      <c r="C440" s="25" t="s">
        <v>17</v>
      </c>
      <c r="D440" s="25"/>
      <c r="E440" s="35">
        <f t="shared" si="6"/>
        <v>0</v>
      </c>
      <c r="F440" s="32"/>
      <c r="G440" s="33"/>
      <c r="H440" s="25"/>
    </row>
    <row r="441" spans="1:8" s="2" customFormat="1" ht="12.75" customHeight="1" x14ac:dyDescent="0.2">
      <c r="A441" s="48"/>
      <c r="B441" s="25" t="s">
        <v>66</v>
      </c>
      <c r="C441" s="25" t="s">
        <v>17</v>
      </c>
      <c r="D441" s="25"/>
      <c r="E441" s="35">
        <f t="shared" si="6"/>
        <v>95.099000000000004</v>
      </c>
      <c r="F441" s="32"/>
      <c r="G441" s="33">
        <v>95.099000000000004</v>
      </c>
      <c r="H441" s="25"/>
    </row>
    <row r="442" spans="1:8" s="2" customFormat="1" ht="12.75" customHeight="1" x14ac:dyDescent="0.2">
      <c r="A442" s="45">
        <v>36</v>
      </c>
      <c r="B442" s="46" t="s">
        <v>104</v>
      </c>
      <c r="C442" s="25" t="s">
        <v>19</v>
      </c>
      <c r="D442" s="25"/>
      <c r="E442" s="35">
        <f t="shared" si="6"/>
        <v>1</v>
      </c>
      <c r="F442" s="32"/>
      <c r="G442" s="33">
        <v>1</v>
      </c>
      <c r="H442" s="25"/>
    </row>
    <row r="443" spans="1:8" s="2" customFormat="1" ht="12.75" customHeight="1" x14ac:dyDescent="0.2">
      <c r="A443" s="48"/>
      <c r="B443" s="25"/>
      <c r="C443" s="25" t="s">
        <v>17</v>
      </c>
      <c r="D443" s="25"/>
      <c r="E443" s="35">
        <f t="shared" si="6"/>
        <v>107.33799999999999</v>
      </c>
      <c r="F443" s="32">
        <f>F445+F447+F449+F451+F452</f>
        <v>57.798000000000002</v>
      </c>
      <c r="G443" s="33">
        <f>G445+G447+G449+G451+G452</f>
        <v>49.54</v>
      </c>
      <c r="H443" s="25"/>
    </row>
    <row r="444" spans="1:8" s="2" customFormat="1" ht="12.75" customHeight="1" x14ac:dyDescent="0.2">
      <c r="A444" s="48"/>
      <c r="B444" s="25" t="s">
        <v>55</v>
      </c>
      <c r="C444" s="25" t="s">
        <v>56</v>
      </c>
      <c r="D444" s="25"/>
      <c r="E444" s="35">
        <f t="shared" si="6"/>
        <v>0</v>
      </c>
      <c r="F444" s="32"/>
      <c r="G444" s="33"/>
      <c r="H444" s="25"/>
    </row>
    <row r="445" spans="1:8" s="2" customFormat="1" ht="12.75" customHeight="1" x14ac:dyDescent="0.2">
      <c r="A445" s="48"/>
      <c r="B445" s="25"/>
      <c r="C445" s="25" t="s">
        <v>17</v>
      </c>
      <c r="D445" s="25"/>
      <c r="E445" s="35">
        <f t="shared" si="6"/>
        <v>0</v>
      </c>
      <c r="F445" s="32"/>
      <c r="G445" s="33"/>
      <c r="H445" s="25"/>
    </row>
    <row r="446" spans="1:8" s="2" customFormat="1" ht="12.75" customHeight="1" x14ac:dyDescent="0.2">
      <c r="A446" s="48"/>
      <c r="B446" s="25" t="s">
        <v>58</v>
      </c>
      <c r="C446" s="25" t="s">
        <v>59</v>
      </c>
      <c r="D446" s="25"/>
      <c r="E446" s="35">
        <f t="shared" si="6"/>
        <v>130</v>
      </c>
      <c r="F446" s="32">
        <v>130</v>
      </c>
      <c r="G446" s="33"/>
      <c r="H446" s="25"/>
    </row>
    <row r="447" spans="1:8" s="2" customFormat="1" ht="12.75" customHeight="1" x14ac:dyDescent="0.2">
      <c r="A447" s="48"/>
      <c r="B447" s="25"/>
      <c r="C447" s="25" t="s">
        <v>17</v>
      </c>
      <c r="D447" s="25"/>
      <c r="E447" s="35">
        <f t="shared" si="6"/>
        <v>57.798000000000002</v>
      </c>
      <c r="F447" s="32">
        <v>57.798000000000002</v>
      </c>
      <c r="G447" s="33"/>
      <c r="H447" s="25"/>
    </row>
    <row r="448" spans="1:8" s="2" customFormat="1" ht="12.75" customHeight="1" x14ac:dyDescent="0.2">
      <c r="A448" s="48"/>
      <c r="B448" s="25" t="s">
        <v>61</v>
      </c>
      <c r="C448" s="25" t="s">
        <v>59</v>
      </c>
      <c r="D448" s="25"/>
      <c r="E448" s="35">
        <f t="shared" si="6"/>
        <v>0</v>
      </c>
      <c r="F448" s="32"/>
      <c r="G448" s="33"/>
      <c r="H448" s="25"/>
    </row>
    <row r="449" spans="1:8" s="2" customFormat="1" ht="12.75" customHeight="1" x14ac:dyDescent="0.2">
      <c r="A449" s="48"/>
      <c r="B449" s="25"/>
      <c r="C449" s="25" t="s">
        <v>17</v>
      </c>
      <c r="D449" s="25"/>
      <c r="E449" s="35">
        <f t="shared" si="6"/>
        <v>0</v>
      </c>
      <c r="F449" s="32"/>
      <c r="G449" s="33"/>
      <c r="H449" s="25"/>
    </row>
    <row r="450" spans="1:8" s="2" customFormat="1" ht="12.75" customHeight="1" x14ac:dyDescent="0.2">
      <c r="A450" s="48"/>
      <c r="B450" s="25" t="s">
        <v>63</v>
      </c>
      <c r="C450" s="25" t="s">
        <v>64</v>
      </c>
      <c r="D450" s="25"/>
      <c r="E450" s="35">
        <f t="shared" si="6"/>
        <v>0</v>
      </c>
      <c r="F450" s="32"/>
      <c r="G450" s="33"/>
      <c r="H450" s="25"/>
    </row>
    <row r="451" spans="1:8" s="2" customFormat="1" ht="12.75" customHeight="1" x14ac:dyDescent="0.2">
      <c r="A451" s="48"/>
      <c r="B451" s="25"/>
      <c r="C451" s="25" t="s">
        <v>17</v>
      </c>
      <c r="D451" s="25"/>
      <c r="E451" s="35">
        <f t="shared" si="6"/>
        <v>0</v>
      </c>
      <c r="F451" s="32"/>
      <c r="G451" s="33"/>
      <c r="H451" s="25"/>
    </row>
    <row r="452" spans="1:8" s="2" customFormat="1" ht="12.75" customHeight="1" x14ac:dyDescent="0.2">
      <c r="A452" s="48"/>
      <c r="B452" s="25" t="s">
        <v>66</v>
      </c>
      <c r="C452" s="25" t="s">
        <v>17</v>
      </c>
      <c r="D452" s="25"/>
      <c r="E452" s="35">
        <f t="shared" si="6"/>
        <v>49.54</v>
      </c>
      <c r="F452" s="32"/>
      <c r="G452" s="33">
        <v>49.54</v>
      </c>
      <c r="H452" s="25"/>
    </row>
    <row r="453" spans="1:8" s="2" customFormat="1" ht="12.75" customHeight="1" x14ac:dyDescent="0.2">
      <c r="A453" s="45">
        <v>37</v>
      </c>
      <c r="B453" s="46" t="s">
        <v>105</v>
      </c>
      <c r="C453" s="25" t="s">
        <v>19</v>
      </c>
      <c r="D453" s="25"/>
      <c r="E453" s="35">
        <f t="shared" si="6"/>
        <v>1</v>
      </c>
      <c r="F453" s="32"/>
      <c r="G453" s="33">
        <v>1</v>
      </c>
      <c r="H453" s="25"/>
    </row>
    <row r="454" spans="1:8" s="2" customFormat="1" ht="12.75" customHeight="1" x14ac:dyDescent="0.2">
      <c r="A454" s="48"/>
      <c r="B454" s="25"/>
      <c r="C454" s="25" t="s">
        <v>17</v>
      </c>
      <c r="D454" s="25"/>
      <c r="E454" s="35">
        <f t="shared" si="6"/>
        <v>129.16200000000001</v>
      </c>
      <c r="F454" s="32">
        <f>F456+F458+F460+F462+F463</f>
        <v>77.41</v>
      </c>
      <c r="G454" s="33">
        <f>G456+G458+G460+G462+G463</f>
        <v>51.752000000000002</v>
      </c>
      <c r="H454" s="25"/>
    </row>
    <row r="455" spans="1:8" s="2" customFormat="1" ht="12.75" customHeight="1" x14ac:dyDescent="0.2">
      <c r="A455" s="48"/>
      <c r="B455" s="25" t="s">
        <v>55</v>
      </c>
      <c r="C455" s="25" t="s">
        <v>56</v>
      </c>
      <c r="D455" s="25"/>
      <c r="E455" s="35">
        <f t="shared" si="6"/>
        <v>0</v>
      </c>
      <c r="F455" s="32"/>
      <c r="G455" s="33"/>
      <c r="H455" s="25"/>
    </row>
    <row r="456" spans="1:8" s="2" customFormat="1" ht="12.75" customHeight="1" x14ac:dyDescent="0.2">
      <c r="A456" s="48"/>
      <c r="B456" s="25"/>
      <c r="C456" s="25" t="s">
        <v>17</v>
      </c>
      <c r="D456" s="25"/>
      <c r="E456" s="35">
        <f t="shared" si="6"/>
        <v>0</v>
      </c>
      <c r="F456" s="32"/>
      <c r="G456" s="33"/>
      <c r="H456" s="25"/>
    </row>
    <row r="457" spans="1:8" s="2" customFormat="1" ht="12.75" customHeight="1" x14ac:dyDescent="0.2">
      <c r="A457" s="48"/>
      <c r="B457" s="25" t="s">
        <v>58</v>
      </c>
      <c r="C457" s="25" t="s">
        <v>59</v>
      </c>
      <c r="D457" s="25"/>
      <c r="E457" s="35">
        <f t="shared" si="6"/>
        <v>160</v>
      </c>
      <c r="F457" s="32">
        <v>160</v>
      </c>
      <c r="G457" s="33"/>
      <c r="H457" s="25"/>
    </row>
    <row r="458" spans="1:8" s="2" customFormat="1" ht="12.75" customHeight="1" x14ac:dyDescent="0.2">
      <c r="A458" s="48"/>
      <c r="B458" s="25"/>
      <c r="C458" s="25" t="s">
        <v>17</v>
      </c>
      <c r="D458" s="25"/>
      <c r="E458" s="35">
        <f t="shared" si="6"/>
        <v>70.998999999999995</v>
      </c>
      <c r="F458" s="32">
        <v>70.998999999999995</v>
      </c>
      <c r="G458" s="33"/>
      <c r="H458" s="25"/>
    </row>
    <row r="459" spans="1:8" s="2" customFormat="1" ht="12.75" customHeight="1" x14ac:dyDescent="0.2">
      <c r="A459" s="48"/>
      <c r="B459" s="25" t="s">
        <v>61</v>
      </c>
      <c r="C459" s="25" t="s">
        <v>59</v>
      </c>
      <c r="D459" s="25"/>
      <c r="E459" s="35">
        <f t="shared" si="6"/>
        <v>0</v>
      </c>
      <c r="F459" s="32"/>
      <c r="G459" s="33"/>
      <c r="H459" s="25"/>
    </row>
    <row r="460" spans="1:8" s="2" customFormat="1" ht="12.75" customHeight="1" x14ac:dyDescent="0.2">
      <c r="A460" s="48"/>
      <c r="B460" s="25"/>
      <c r="C460" s="25" t="s">
        <v>17</v>
      </c>
      <c r="D460" s="25"/>
      <c r="E460" s="35">
        <f t="shared" si="6"/>
        <v>0</v>
      </c>
      <c r="F460" s="32"/>
      <c r="G460" s="33"/>
      <c r="H460" s="25"/>
    </row>
    <row r="461" spans="1:8" s="2" customFormat="1" ht="12.75" customHeight="1" x14ac:dyDescent="0.2">
      <c r="A461" s="48"/>
      <c r="B461" s="25" t="s">
        <v>63</v>
      </c>
      <c r="C461" s="25" t="s">
        <v>64</v>
      </c>
      <c r="D461" s="25"/>
      <c r="E461" s="35">
        <f t="shared" si="6"/>
        <v>0</v>
      </c>
      <c r="F461" s="32"/>
      <c r="G461" s="33"/>
      <c r="H461" s="25"/>
    </row>
    <row r="462" spans="1:8" s="2" customFormat="1" ht="12.75" customHeight="1" x14ac:dyDescent="0.2">
      <c r="A462" s="48"/>
      <c r="B462" s="25"/>
      <c r="C462" s="25" t="s">
        <v>17</v>
      </c>
      <c r="D462" s="25"/>
      <c r="E462" s="35">
        <f t="shared" si="6"/>
        <v>0</v>
      </c>
      <c r="F462" s="32"/>
      <c r="G462" s="33"/>
      <c r="H462" s="25"/>
    </row>
    <row r="463" spans="1:8" s="2" customFormat="1" ht="12.75" customHeight="1" x14ac:dyDescent="0.2">
      <c r="A463" s="48"/>
      <c r="B463" s="25" t="s">
        <v>66</v>
      </c>
      <c r="C463" s="25" t="s">
        <v>17</v>
      </c>
      <c r="D463" s="25"/>
      <c r="E463" s="35">
        <f t="shared" si="6"/>
        <v>58.163000000000004</v>
      </c>
      <c r="F463" s="32">
        <v>6.4109999999999996</v>
      </c>
      <c r="G463" s="33">
        <v>51.752000000000002</v>
      </c>
      <c r="H463" s="25"/>
    </row>
    <row r="464" spans="1:8" s="2" customFormat="1" ht="12.75" customHeight="1" x14ac:dyDescent="0.2">
      <c r="A464" s="45">
        <v>38</v>
      </c>
      <c r="B464" s="46" t="s">
        <v>106</v>
      </c>
      <c r="C464" s="25" t="s">
        <v>19</v>
      </c>
      <c r="D464" s="25"/>
      <c r="E464" s="23">
        <v>1</v>
      </c>
      <c r="F464" s="33"/>
      <c r="G464" s="33">
        <v>1</v>
      </c>
      <c r="H464" s="25"/>
    </row>
    <row r="465" spans="1:8" s="2" customFormat="1" ht="12.75" customHeight="1" x14ac:dyDescent="0.2">
      <c r="A465" s="48"/>
      <c r="B465" s="25"/>
      <c r="C465" s="25" t="s">
        <v>17</v>
      </c>
      <c r="D465" s="25"/>
      <c r="E465" s="33">
        <f t="shared" ref="E465:E474" si="7">F465+G465</f>
        <v>106.15200000000002</v>
      </c>
      <c r="F465" s="33">
        <f>F467+F469+F471+F473+F474</f>
        <v>73.665000000000006</v>
      </c>
      <c r="G465" s="33">
        <f>G467+G469+G471+G473+G474</f>
        <v>32.487000000000002</v>
      </c>
      <c r="H465" s="25"/>
    </row>
    <row r="466" spans="1:8" s="2" customFormat="1" ht="12.75" customHeight="1" x14ac:dyDescent="0.2">
      <c r="A466" s="48"/>
      <c r="B466" s="25" t="s">
        <v>55</v>
      </c>
      <c r="C466" s="25" t="s">
        <v>56</v>
      </c>
      <c r="D466" s="25"/>
      <c r="E466" s="33">
        <f t="shared" si="7"/>
        <v>0</v>
      </c>
      <c r="F466" s="33"/>
      <c r="G466" s="33"/>
      <c r="H466" s="25"/>
    </row>
    <row r="467" spans="1:8" s="2" customFormat="1" ht="12.75" customHeight="1" x14ac:dyDescent="0.2">
      <c r="A467" s="48"/>
      <c r="B467" s="25"/>
      <c r="C467" s="25" t="s">
        <v>17</v>
      </c>
      <c r="D467" s="25"/>
      <c r="E467" s="33">
        <f t="shared" si="7"/>
        <v>0</v>
      </c>
      <c r="F467" s="33"/>
      <c r="G467" s="33"/>
      <c r="H467" s="25"/>
    </row>
    <row r="468" spans="1:8" s="2" customFormat="1" ht="12.75" customHeight="1" x14ac:dyDescent="0.2">
      <c r="A468" s="48"/>
      <c r="B468" s="25" t="s">
        <v>58</v>
      </c>
      <c r="C468" s="25" t="s">
        <v>59</v>
      </c>
      <c r="D468" s="25"/>
      <c r="E468" s="33">
        <f t="shared" si="7"/>
        <v>160</v>
      </c>
      <c r="F468" s="33">
        <v>160</v>
      </c>
      <c r="G468" s="33"/>
      <c r="H468" s="25"/>
    </row>
    <row r="469" spans="1:8" s="2" customFormat="1" ht="12.75" customHeight="1" x14ac:dyDescent="0.2">
      <c r="A469" s="48"/>
      <c r="B469" s="25"/>
      <c r="C469" s="25" t="s">
        <v>17</v>
      </c>
      <c r="D469" s="25"/>
      <c r="E469" s="33">
        <f t="shared" si="7"/>
        <v>71</v>
      </c>
      <c r="F469" s="33">
        <v>71</v>
      </c>
      <c r="G469" s="33"/>
      <c r="H469" s="25"/>
    </row>
    <row r="470" spans="1:8" s="2" customFormat="1" ht="12.75" customHeight="1" x14ac:dyDescent="0.2">
      <c r="A470" s="48"/>
      <c r="B470" s="25" t="s">
        <v>61</v>
      </c>
      <c r="C470" s="25" t="s">
        <v>59</v>
      </c>
      <c r="D470" s="25"/>
      <c r="E470" s="33">
        <f t="shared" si="7"/>
        <v>0</v>
      </c>
      <c r="F470" s="33"/>
      <c r="G470" s="33"/>
      <c r="H470" s="25"/>
    </row>
    <row r="471" spans="1:8" s="2" customFormat="1" ht="12.75" customHeight="1" x14ac:dyDescent="0.2">
      <c r="A471" s="48"/>
      <c r="B471" s="25"/>
      <c r="C471" s="25" t="s">
        <v>17</v>
      </c>
      <c r="D471" s="25"/>
      <c r="E471" s="33">
        <f t="shared" si="7"/>
        <v>0</v>
      </c>
      <c r="F471" s="33"/>
      <c r="G471" s="33"/>
      <c r="H471" s="25"/>
    </row>
    <row r="472" spans="1:8" s="2" customFormat="1" ht="12.75" customHeight="1" x14ac:dyDescent="0.2">
      <c r="A472" s="48"/>
      <c r="B472" s="25" t="s">
        <v>63</v>
      </c>
      <c r="C472" s="25" t="s">
        <v>64</v>
      </c>
      <c r="D472" s="25"/>
      <c r="E472" s="33">
        <f t="shared" si="7"/>
        <v>0</v>
      </c>
      <c r="F472" s="33"/>
      <c r="G472" s="33"/>
      <c r="H472" s="25"/>
    </row>
    <row r="473" spans="1:8" s="2" customFormat="1" ht="12.75" customHeight="1" x14ac:dyDescent="0.2">
      <c r="A473" s="48"/>
      <c r="B473" s="25"/>
      <c r="C473" s="25" t="s">
        <v>17</v>
      </c>
      <c r="D473" s="25"/>
      <c r="E473" s="33">
        <f t="shared" si="7"/>
        <v>0</v>
      </c>
      <c r="F473" s="33"/>
      <c r="G473" s="33"/>
      <c r="H473" s="25"/>
    </row>
    <row r="474" spans="1:8" s="2" customFormat="1" ht="12.75" customHeight="1" x14ac:dyDescent="0.2">
      <c r="A474" s="48"/>
      <c r="B474" s="25" t="s">
        <v>66</v>
      </c>
      <c r="C474" s="25" t="s">
        <v>17</v>
      </c>
      <c r="D474" s="25"/>
      <c r="E474" s="33">
        <f t="shared" si="7"/>
        <v>35.152000000000001</v>
      </c>
      <c r="F474" s="33">
        <v>2.665</v>
      </c>
      <c r="G474" s="33">
        <v>32.487000000000002</v>
      </c>
      <c r="H474" s="25"/>
    </row>
    <row r="475" spans="1:8" s="2" customFormat="1" ht="12.75" customHeight="1" x14ac:dyDescent="0.2">
      <c r="A475" s="45">
        <v>39</v>
      </c>
      <c r="B475" s="46" t="s">
        <v>107</v>
      </c>
      <c r="C475" s="25" t="s">
        <v>19</v>
      </c>
      <c r="D475" s="25"/>
      <c r="E475" s="35">
        <f t="shared" si="6"/>
        <v>1</v>
      </c>
      <c r="F475" s="32"/>
      <c r="G475" s="33">
        <v>1</v>
      </c>
      <c r="H475" s="25"/>
    </row>
    <row r="476" spans="1:8" s="2" customFormat="1" ht="12.75" customHeight="1" x14ac:dyDescent="0.2">
      <c r="A476" s="48"/>
      <c r="B476" s="25"/>
      <c r="C476" s="25" t="s">
        <v>17</v>
      </c>
      <c r="D476" s="25"/>
      <c r="E476" s="35">
        <f t="shared" si="6"/>
        <v>33.92</v>
      </c>
      <c r="F476" s="32">
        <f>F478+F480+F482+F484+F485</f>
        <v>0</v>
      </c>
      <c r="G476" s="33">
        <f>G478+G480+G482+G484+G485</f>
        <v>33.92</v>
      </c>
      <c r="H476" s="25"/>
    </row>
    <row r="477" spans="1:8" s="2" customFormat="1" ht="12.75" customHeight="1" x14ac:dyDescent="0.2">
      <c r="A477" s="48"/>
      <c r="B477" s="25" t="s">
        <v>55</v>
      </c>
      <c r="C477" s="25" t="s">
        <v>56</v>
      </c>
      <c r="D477" s="25"/>
      <c r="E477" s="35">
        <f t="shared" si="6"/>
        <v>0</v>
      </c>
      <c r="F477" s="32"/>
      <c r="G477" s="33"/>
      <c r="H477" s="25"/>
    </row>
    <row r="478" spans="1:8" s="2" customFormat="1" ht="12.75" customHeight="1" x14ac:dyDescent="0.2">
      <c r="A478" s="48"/>
      <c r="B478" s="25"/>
      <c r="C478" s="25" t="s">
        <v>17</v>
      </c>
      <c r="D478" s="25"/>
      <c r="E478" s="35">
        <f t="shared" si="6"/>
        <v>0</v>
      </c>
      <c r="F478" s="32"/>
      <c r="G478" s="33"/>
      <c r="H478" s="25"/>
    </row>
    <row r="479" spans="1:8" s="2" customFormat="1" ht="12.75" customHeight="1" x14ac:dyDescent="0.2">
      <c r="A479" s="48"/>
      <c r="B479" s="25" t="s">
        <v>58</v>
      </c>
      <c r="C479" s="25" t="s">
        <v>59</v>
      </c>
      <c r="D479" s="25"/>
      <c r="E479" s="35">
        <f t="shared" si="6"/>
        <v>0</v>
      </c>
      <c r="F479" s="32"/>
      <c r="G479" s="33"/>
      <c r="H479" s="25"/>
    </row>
    <row r="480" spans="1:8" s="2" customFormat="1" ht="12.75" customHeight="1" x14ac:dyDescent="0.2">
      <c r="A480" s="48"/>
      <c r="B480" s="25"/>
      <c r="C480" s="25" t="s">
        <v>17</v>
      </c>
      <c r="D480" s="25"/>
      <c r="E480" s="35">
        <f t="shared" si="6"/>
        <v>0</v>
      </c>
      <c r="F480" s="32"/>
      <c r="G480" s="33"/>
      <c r="H480" s="25"/>
    </row>
    <row r="481" spans="1:8" s="2" customFormat="1" ht="12.75" customHeight="1" x14ac:dyDescent="0.2">
      <c r="A481" s="48"/>
      <c r="B481" s="25" t="s">
        <v>61</v>
      </c>
      <c r="C481" s="25" t="s">
        <v>59</v>
      </c>
      <c r="D481" s="25"/>
      <c r="E481" s="35">
        <f t="shared" si="6"/>
        <v>0</v>
      </c>
      <c r="F481" s="32"/>
      <c r="G481" s="33"/>
      <c r="H481" s="25"/>
    </row>
    <row r="482" spans="1:8" s="2" customFormat="1" ht="12.75" customHeight="1" x14ac:dyDescent="0.2">
      <c r="A482" s="48"/>
      <c r="B482" s="25"/>
      <c r="C482" s="25" t="s">
        <v>17</v>
      </c>
      <c r="D482" s="25"/>
      <c r="E482" s="35">
        <f t="shared" si="6"/>
        <v>0</v>
      </c>
      <c r="F482" s="32"/>
      <c r="G482" s="33"/>
      <c r="H482" s="25"/>
    </row>
    <row r="483" spans="1:8" s="2" customFormat="1" ht="12.75" customHeight="1" x14ac:dyDescent="0.2">
      <c r="A483" s="48"/>
      <c r="B483" s="25" t="s">
        <v>63</v>
      </c>
      <c r="C483" s="25" t="s">
        <v>64</v>
      </c>
      <c r="D483" s="25"/>
      <c r="E483" s="35">
        <f t="shared" si="6"/>
        <v>0</v>
      </c>
      <c r="F483" s="32"/>
      <c r="G483" s="33"/>
      <c r="H483" s="25"/>
    </row>
    <row r="484" spans="1:8" s="2" customFormat="1" ht="12.75" customHeight="1" x14ac:dyDescent="0.2">
      <c r="A484" s="48"/>
      <c r="B484" s="25"/>
      <c r="C484" s="25" t="s">
        <v>17</v>
      </c>
      <c r="D484" s="25"/>
      <c r="E484" s="35">
        <f t="shared" si="6"/>
        <v>0</v>
      </c>
      <c r="F484" s="32"/>
      <c r="G484" s="33"/>
      <c r="H484" s="25"/>
    </row>
    <row r="485" spans="1:8" s="2" customFormat="1" ht="12.75" customHeight="1" x14ac:dyDescent="0.2">
      <c r="A485" s="48"/>
      <c r="B485" s="25" t="s">
        <v>66</v>
      </c>
      <c r="C485" s="25" t="s">
        <v>17</v>
      </c>
      <c r="D485" s="25"/>
      <c r="E485" s="35">
        <f t="shared" si="6"/>
        <v>33.92</v>
      </c>
      <c r="F485" s="32"/>
      <c r="G485" s="33">
        <f>27.423+6.497</f>
        <v>33.92</v>
      </c>
      <c r="H485" s="25"/>
    </row>
    <row r="486" spans="1:8" s="2" customFormat="1" ht="12.75" customHeight="1" x14ac:dyDescent="0.2">
      <c r="A486" s="45">
        <v>40</v>
      </c>
      <c r="B486" s="46" t="s">
        <v>108</v>
      </c>
      <c r="C486" s="25" t="s">
        <v>19</v>
      </c>
      <c r="D486" s="25"/>
      <c r="E486" s="23">
        <v>1</v>
      </c>
      <c r="F486" s="33"/>
      <c r="G486" s="33">
        <v>1</v>
      </c>
      <c r="H486" s="25"/>
    </row>
    <row r="487" spans="1:8" s="2" customFormat="1" ht="12.75" customHeight="1" x14ac:dyDescent="0.2">
      <c r="A487" s="48"/>
      <c r="B487" s="25"/>
      <c r="C487" s="25" t="s">
        <v>17</v>
      </c>
      <c r="D487" s="25"/>
      <c r="E487" s="33">
        <f>F487+G487</f>
        <v>74.676000000000002</v>
      </c>
      <c r="F487" s="33">
        <f>F489+F491+F493+F495+F496</f>
        <v>3.2050000000000001</v>
      </c>
      <c r="G487" s="33">
        <f>G489+G491+G493+G495+G496</f>
        <v>71.471000000000004</v>
      </c>
      <c r="H487" s="25"/>
    </row>
    <row r="488" spans="1:8" s="2" customFormat="1" ht="12.75" customHeight="1" x14ac:dyDescent="0.2">
      <c r="A488" s="48"/>
      <c r="B488" s="25" t="s">
        <v>55</v>
      </c>
      <c r="C488" s="25" t="s">
        <v>56</v>
      </c>
      <c r="D488" s="25"/>
      <c r="E488" s="33">
        <f t="shared" ref="E488:E496" si="8">F488+G488</f>
        <v>0</v>
      </c>
      <c r="F488" s="33"/>
      <c r="G488" s="33"/>
      <c r="H488" s="25"/>
    </row>
    <row r="489" spans="1:8" s="2" customFormat="1" ht="12.75" customHeight="1" x14ac:dyDescent="0.2">
      <c r="A489" s="48"/>
      <c r="B489" s="25"/>
      <c r="C489" s="25" t="s">
        <v>17</v>
      </c>
      <c r="D489" s="25"/>
      <c r="E489" s="33">
        <f t="shared" si="8"/>
        <v>0</v>
      </c>
      <c r="F489" s="33"/>
      <c r="G489" s="33"/>
      <c r="H489" s="25"/>
    </row>
    <row r="490" spans="1:8" s="2" customFormat="1" ht="12.75" customHeight="1" x14ac:dyDescent="0.2">
      <c r="A490" s="48"/>
      <c r="B490" s="25" t="s">
        <v>58</v>
      </c>
      <c r="C490" s="25" t="s">
        <v>59</v>
      </c>
      <c r="D490" s="25"/>
      <c r="E490" s="33">
        <f t="shared" si="8"/>
        <v>0</v>
      </c>
      <c r="F490" s="33"/>
      <c r="G490" s="33"/>
      <c r="H490" s="25"/>
    </row>
    <row r="491" spans="1:8" s="2" customFormat="1" ht="12.75" customHeight="1" x14ac:dyDescent="0.2">
      <c r="A491" s="48"/>
      <c r="B491" s="25"/>
      <c r="C491" s="25" t="s">
        <v>17</v>
      </c>
      <c r="D491" s="25"/>
      <c r="E491" s="33">
        <f t="shared" si="8"/>
        <v>0</v>
      </c>
      <c r="F491" s="33"/>
      <c r="G491" s="33"/>
      <c r="H491" s="25"/>
    </row>
    <row r="492" spans="1:8" s="2" customFormat="1" ht="12.75" customHeight="1" x14ac:dyDescent="0.2">
      <c r="A492" s="48"/>
      <c r="B492" s="25" t="s">
        <v>61</v>
      </c>
      <c r="C492" s="25" t="s">
        <v>59</v>
      </c>
      <c r="D492" s="25"/>
      <c r="E492" s="33">
        <f t="shared" si="8"/>
        <v>0</v>
      </c>
      <c r="F492" s="33"/>
      <c r="G492" s="33"/>
      <c r="H492" s="25"/>
    </row>
    <row r="493" spans="1:8" s="2" customFormat="1" ht="12.75" customHeight="1" x14ac:dyDescent="0.2">
      <c r="A493" s="48"/>
      <c r="B493" s="25"/>
      <c r="C493" s="25" t="s">
        <v>17</v>
      </c>
      <c r="D493" s="25"/>
      <c r="E493" s="33">
        <f t="shared" si="8"/>
        <v>0</v>
      </c>
      <c r="F493" s="33"/>
      <c r="G493" s="33"/>
      <c r="H493" s="25"/>
    </row>
    <row r="494" spans="1:8" s="2" customFormat="1" ht="12.75" customHeight="1" x14ac:dyDescent="0.2">
      <c r="A494" s="48"/>
      <c r="B494" s="25" t="s">
        <v>63</v>
      </c>
      <c r="C494" s="25" t="s">
        <v>64</v>
      </c>
      <c r="D494" s="25"/>
      <c r="E494" s="33">
        <f t="shared" si="8"/>
        <v>0</v>
      </c>
      <c r="F494" s="33"/>
      <c r="G494" s="33"/>
      <c r="H494" s="25"/>
    </row>
    <row r="495" spans="1:8" s="2" customFormat="1" ht="12.75" customHeight="1" x14ac:dyDescent="0.2">
      <c r="A495" s="48"/>
      <c r="B495" s="25"/>
      <c r="C495" s="25" t="s">
        <v>17</v>
      </c>
      <c r="D495" s="25"/>
      <c r="E495" s="33">
        <f t="shared" si="8"/>
        <v>0</v>
      </c>
      <c r="F495" s="33"/>
      <c r="G495" s="33"/>
      <c r="H495" s="25"/>
    </row>
    <row r="496" spans="1:8" s="2" customFormat="1" ht="12.75" customHeight="1" x14ac:dyDescent="0.2">
      <c r="A496" s="48"/>
      <c r="B496" s="25" t="s">
        <v>66</v>
      </c>
      <c r="C496" s="25" t="s">
        <v>17</v>
      </c>
      <c r="D496" s="25"/>
      <c r="E496" s="33">
        <f t="shared" si="8"/>
        <v>74.676000000000002</v>
      </c>
      <c r="F496" s="33">
        <v>3.2050000000000001</v>
      </c>
      <c r="G496" s="33">
        <v>71.471000000000004</v>
      </c>
      <c r="H496" s="25"/>
    </row>
    <row r="497" spans="1:8" s="2" customFormat="1" ht="12.75" customHeight="1" x14ac:dyDescent="0.2">
      <c r="A497" s="45">
        <v>41</v>
      </c>
      <c r="B497" s="46"/>
      <c r="C497" s="25" t="s">
        <v>19</v>
      </c>
      <c r="D497" s="25"/>
      <c r="E497" s="35">
        <f t="shared" si="6"/>
        <v>1</v>
      </c>
      <c r="F497" s="32"/>
      <c r="G497" s="33">
        <v>1</v>
      </c>
      <c r="H497" s="25"/>
    </row>
    <row r="498" spans="1:8" s="2" customFormat="1" ht="12.75" customHeight="1" x14ac:dyDescent="0.2">
      <c r="A498" s="48"/>
      <c r="B498" s="46" t="s">
        <v>109</v>
      </c>
      <c r="C498" s="25" t="s">
        <v>17</v>
      </c>
      <c r="D498" s="25"/>
      <c r="E498" s="35">
        <f t="shared" si="6"/>
        <v>71.390999999999991</v>
      </c>
      <c r="F498" s="32">
        <f>F500+F502+F504+F506+F507</f>
        <v>1.0620000000000001</v>
      </c>
      <c r="G498" s="33">
        <f>G500+G502+G504+G506+G507</f>
        <v>70.328999999999994</v>
      </c>
      <c r="H498" s="25"/>
    </row>
    <row r="499" spans="1:8" s="2" customFormat="1" ht="12.75" customHeight="1" x14ac:dyDescent="0.2">
      <c r="A499" s="48"/>
      <c r="B499" s="25" t="s">
        <v>55</v>
      </c>
      <c r="C499" s="25" t="s">
        <v>56</v>
      </c>
      <c r="D499" s="25"/>
      <c r="E499" s="35">
        <f t="shared" si="6"/>
        <v>0</v>
      </c>
      <c r="F499" s="32"/>
      <c r="G499" s="33"/>
      <c r="H499" s="25"/>
    </row>
    <row r="500" spans="1:8" s="2" customFormat="1" ht="12.75" customHeight="1" x14ac:dyDescent="0.2">
      <c r="A500" s="48"/>
      <c r="B500" s="25"/>
      <c r="C500" s="25" t="s">
        <v>17</v>
      </c>
      <c r="D500" s="25"/>
      <c r="E500" s="35">
        <f t="shared" si="6"/>
        <v>0</v>
      </c>
      <c r="F500" s="32"/>
      <c r="G500" s="33"/>
      <c r="H500" s="25"/>
    </row>
    <row r="501" spans="1:8" s="2" customFormat="1" ht="12.75" customHeight="1" x14ac:dyDescent="0.2">
      <c r="A501" s="48"/>
      <c r="B501" s="25" t="s">
        <v>58</v>
      </c>
      <c r="C501" s="25" t="s">
        <v>59</v>
      </c>
      <c r="D501" s="25"/>
      <c r="E501" s="35">
        <f t="shared" si="6"/>
        <v>0</v>
      </c>
      <c r="F501" s="32"/>
      <c r="G501" s="33"/>
      <c r="H501" s="25"/>
    </row>
    <row r="502" spans="1:8" s="2" customFormat="1" ht="12.75" customHeight="1" x14ac:dyDescent="0.2">
      <c r="A502" s="48"/>
      <c r="B502" s="25"/>
      <c r="C502" s="25" t="s">
        <v>17</v>
      </c>
      <c r="D502" s="25"/>
      <c r="E502" s="35">
        <f t="shared" si="6"/>
        <v>0</v>
      </c>
      <c r="F502" s="32"/>
      <c r="G502" s="33"/>
      <c r="H502" s="25"/>
    </row>
    <row r="503" spans="1:8" s="2" customFormat="1" ht="12.75" customHeight="1" x14ac:dyDescent="0.2">
      <c r="A503" s="48"/>
      <c r="B503" s="25" t="s">
        <v>61</v>
      </c>
      <c r="C503" s="25" t="s">
        <v>59</v>
      </c>
      <c r="D503" s="25"/>
      <c r="E503" s="35">
        <f t="shared" si="6"/>
        <v>0</v>
      </c>
      <c r="F503" s="32"/>
      <c r="G503" s="33"/>
      <c r="H503" s="25"/>
    </row>
    <row r="504" spans="1:8" s="2" customFormat="1" ht="12.75" customHeight="1" x14ac:dyDescent="0.2">
      <c r="A504" s="48"/>
      <c r="B504" s="25"/>
      <c r="C504" s="25" t="s">
        <v>17</v>
      </c>
      <c r="D504" s="25"/>
      <c r="E504" s="35">
        <f t="shared" si="6"/>
        <v>0</v>
      </c>
      <c r="F504" s="32"/>
      <c r="G504" s="33"/>
      <c r="H504" s="25"/>
    </row>
    <row r="505" spans="1:8" s="2" customFormat="1" ht="12.75" customHeight="1" x14ac:dyDescent="0.2">
      <c r="A505" s="48"/>
      <c r="B505" s="25" t="s">
        <v>63</v>
      </c>
      <c r="C505" s="25" t="s">
        <v>64</v>
      </c>
      <c r="D505" s="25"/>
      <c r="E505" s="35">
        <f t="shared" si="6"/>
        <v>0</v>
      </c>
      <c r="F505" s="32"/>
      <c r="G505" s="33"/>
      <c r="H505" s="25"/>
    </row>
    <row r="506" spans="1:8" s="2" customFormat="1" ht="12.75" customHeight="1" x14ac:dyDescent="0.2">
      <c r="A506" s="48"/>
      <c r="B506" s="25"/>
      <c r="C506" s="25" t="s">
        <v>17</v>
      </c>
      <c r="D506" s="25"/>
      <c r="E506" s="35">
        <f t="shared" si="6"/>
        <v>0</v>
      </c>
      <c r="F506" s="32"/>
      <c r="G506" s="33"/>
      <c r="H506" s="25"/>
    </row>
    <row r="507" spans="1:8" s="2" customFormat="1" ht="12.75" customHeight="1" x14ac:dyDescent="0.2">
      <c r="A507" s="48"/>
      <c r="B507" s="25" t="s">
        <v>66</v>
      </c>
      <c r="C507" s="25" t="s">
        <v>17</v>
      </c>
      <c r="D507" s="25"/>
      <c r="E507" s="35">
        <f t="shared" si="6"/>
        <v>71.390999999999991</v>
      </c>
      <c r="F507" s="32">
        <v>1.0620000000000001</v>
      </c>
      <c r="G507" s="33">
        <v>70.328999999999994</v>
      </c>
      <c r="H507" s="25"/>
    </row>
    <row r="508" spans="1:8" s="2" customFormat="1" ht="12.75" customHeight="1" x14ac:dyDescent="0.2">
      <c r="A508" s="45">
        <v>42</v>
      </c>
      <c r="B508" s="46" t="s">
        <v>110</v>
      </c>
      <c r="C508" s="25" t="s">
        <v>19</v>
      </c>
      <c r="D508" s="25"/>
      <c r="E508" s="35">
        <f t="shared" si="6"/>
        <v>1</v>
      </c>
      <c r="F508" s="32"/>
      <c r="G508" s="33">
        <v>1</v>
      </c>
      <c r="H508" s="25"/>
    </row>
    <row r="509" spans="1:8" s="2" customFormat="1" ht="12.75" customHeight="1" x14ac:dyDescent="0.2">
      <c r="A509" s="48"/>
      <c r="B509" s="25"/>
      <c r="C509" s="25" t="s">
        <v>17</v>
      </c>
      <c r="D509" s="25"/>
      <c r="E509" s="35">
        <f t="shared" si="6"/>
        <v>30.962</v>
      </c>
      <c r="F509" s="32">
        <f>F511+F513+F515+F517+F518</f>
        <v>0</v>
      </c>
      <c r="G509" s="33">
        <f>G511+G513+G515+G517+G518</f>
        <v>30.962</v>
      </c>
      <c r="H509" s="25"/>
    </row>
    <row r="510" spans="1:8" s="2" customFormat="1" ht="12.75" customHeight="1" x14ac:dyDescent="0.2">
      <c r="A510" s="48"/>
      <c r="B510" s="25" t="s">
        <v>55</v>
      </c>
      <c r="C510" s="25" t="s">
        <v>56</v>
      </c>
      <c r="D510" s="25"/>
      <c r="E510" s="35">
        <f t="shared" si="6"/>
        <v>0</v>
      </c>
      <c r="F510" s="32"/>
      <c r="G510" s="33"/>
      <c r="H510" s="25"/>
    </row>
    <row r="511" spans="1:8" s="2" customFormat="1" ht="12.75" customHeight="1" x14ac:dyDescent="0.2">
      <c r="A511" s="48"/>
      <c r="B511" s="25"/>
      <c r="C511" s="25" t="s">
        <v>17</v>
      </c>
      <c r="D511" s="25"/>
      <c r="E511" s="35">
        <f t="shared" si="6"/>
        <v>0</v>
      </c>
      <c r="F511" s="32"/>
      <c r="G511" s="33"/>
      <c r="H511" s="25"/>
    </row>
    <row r="512" spans="1:8" s="2" customFormat="1" ht="12.75" customHeight="1" x14ac:dyDescent="0.2">
      <c r="A512" s="48"/>
      <c r="B512" s="25" t="s">
        <v>58</v>
      </c>
      <c r="C512" s="25" t="s">
        <v>59</v>
      </c>
      <c r="D512" s="25"/>
      <c r="E512" s="35">
        <f t="shared" si="6"/>
        <v>0</v>
      </c>
      <c r="F512" s="32"/>
      <c r="G512" s="33"/>
      <c r="H512" s="25"/>
    </row>
    <row r="513" spans="1:8" s="2" customFormat="1" ht="12.75" customHeight="1" x14ac:dyDescent="0.2">
      <c r="A513" s="48"/>
      <c r="B513" s="25"/>
      <c r="C513" s="25" t="s">
        <v>17</v>
      </c>
      <c r="D513" s="25"/>
      <c r="E513" s="35">
        <f t="shared" si="6"/>
        <v>0</v>
      </c>
      <c r="F513" s="32"/>
      <c r="G513" s="33"/>
      <c r="H513" s="25"/>
    </row>
    <row r="514" spans="1:8" s="2" customFormat="1" ht="12.75" customHeight="1" x14ac:dyDescent="0.2">
      <c r="A514" s="48"/>
      <c r="B514" s="25" t="s">
        <v>61</v>
      </c>
      <c r="C514" s="25" t="s">
        <v>59</v>
      </c>
      <c r="D514" s="25"/>
      <c r="E514" s="35">
        <f t="shared" si="6"/>
        <v>0</v>
      </c>
      <c r="F514" s="32"/>
      <c r="G514" s="33"/>
      <c r="H514" s="25"/>
    </row>
    <row r="515" spans="1:8" s="2" customFormat="1" ht="12.75" customHeight="1" x14ac:dyDescent="0.2">
      <c r="A515" s="48"/>
      <c r="B515" s="25"/>
      <c r="C515" s="25" t="s">
        <v>17</v>
      </c>
      <c r="D515" s="25"/>
      <c r="E515" s="35">
        <f t="shared" si="6"/>
        <v>0</v>
      </c>
      <c r="F515" s="32"/>
      <c r="G515" s="33"/>
      <c r="H515" s="25"/>
    </row>
    <row r="516" spans="1:8" s="2" customFormat="1" ht="12.75" customHeight="1" x14ac:dyDescent="0.2">
      <c r="A516" s="48"/>
      <c r="B516" s="25" t="s">
        <v>63</v>
      </c>
      <c r="C516" s="25" t="s">
        <v>64</v>
      </c>
      <c r="D516" s="25"/>
      <c r="E516" s="35">
        <f t="shared" si="6"/>
        <v>0</v>
      </c>
      <c r="F516" s="32"/>
      <c r="G516" s="33"/>
      <c r="H516" s="25"/>
    </row>
    <row r="517" spans="1:8" s="2" customFormat="1" ht="12.75" customHeight="1" x14ac:dyDescent="0.2">
      <c r="A517" s="48"/>
      <c r="B517" s="25"/>
      <c r="C517" s="25" t="s">
        <v>17</v>
      </c>
      <c r="D517" s="25"/>
      <c r="E517" s="35">
        <f t="shared" si="6"/>
        <v>0</v>
      </c>
      <c r="F517" s="32"/>
      <c r="G517" s="33"/>
      <c r="H517" s="25"/>
    </row>
    <row r="518" spans="1:8" s="2" customFormat="1" ht="12.75" customHeight="1" x14ac:dyDescent="0.2">
      <c r="A518" s="48"/>
      <c r="B518" s="25" t="s">
        <v>66</v>
      </c>
      <c r="C518" s="25" t="s">
        <v>17</v>
      </c>
      <c r="D518" s="25"/>
      <c r="E518" s="35">
        <f t="shared" si="6"/>
        <v>30.962</v>
      </c>
      <c r="F518" s="32"/>
      <c r="G518" s="33">
        <v>30.962</v>
      </c>
      <c r="H518" s="25"/>
    </row>
    <row r="519" spans="1:8" s="2" customFormat="1" ht="12.75" customHeight="1" x14ac:dyDescent="0.2">
      <c r="A519" s="45">
        <v>43</v>
      </c>
      <c r="B519" s="46" t="s">
        <v>111</v>
      </c>
      <c r="C519" s="25" t="s">
        <v>19</v>
      </c>
      <c r="D519" s="25"/>
      <c r="E519" s="35">
        <f t="shared" si="6"/>
        <v>1</v>
      </c>
      <c r="F519" s="32"/>
      <c r="G519" s="33">
        <v>1</v>
      </c>
      <c r="H519" s="25"/>
    </row>
    <row r="520" spans="1:8" s="2" customFormat="1" ht="12.75" customHeight="1" x14ac:dyDescent="0.2">
      <c r="A520" s="48"/>
      <c r="B520" s="25"/>
      <c r="C520" s="25" t="s">
        <v>17</v>
      </c>
      <c r="D520" s="25"/>
      <c r="E520" s="35">
        <f t="shared" si="6"/>
        <v>120.15299999999999</v>
      </c>
      <c r="F520" s="32">
        <f>F522+F524+F526+F528+F529</f>
        <v>67.213999999999999</v>
      </c>
      <c r="G520" s="33">
        <f>G522+G524+G526+G528+G529</f>
        <v>52.939</v>
      </c>
      <c r="H520" s="25"/>
    </row>
    <row r="521" spans="1:8" s="2" customFormat="1" ht="12.75" customHeight="1" x14ac:dyDescent="0.2">
      <c r="A521" s="48"/>
      <c r="B521" s="25" t="s">
        <v>55</v>
      </c>
      <c r="C521" s="25" t="s">
        <v>56</v>
      </c>
      <c r="D521" s="25"/>
      <c r="E521" s="35">
        <f t="shared" si="6"/>
        <v>12</v>
      </c>
      <c r="F521" s="32">
        <v>12</v>
      </c>
      <c r="G521" s="33"/>
      <c r="H521" s="25"/>
    </row>
    <row r="522" spans="1:8" s="2" customFormat="1" ht="12.75" customHeight="1" x14ac:dyDescent="0.2">
      <c r="A522" s="48"/>
      <c r="B522" s="25"/>
      <c r="C522" s="25" t="s">
        <v>17</v>
      </c>
      <c r="D522" s="25"/>
      <c r="E522" s="35">
        <f t="shared" si="6"/>
        <v>66.685000000000002</v>
      </c>
      <c r="F522" s="32">
        <v>66.685000000000002</v>
      </c>
      <c r="G522" s="33"/>
      <c r="H522" s="25"/>
    </row>
    <row r="523" spans="1:8" s="2" customFormat="1" ht="12.75" customHeight="1" x14ac:dyDescent="0.2">
      <c r="A523" s="48"/>
      <c r="B523" s="25" t="s">
        <v>58</v>
      </c>
      <c r="C523" s="25" t="s">
        <v>59</v>
      </c>
      <c r="D523" s="25"/>
      <c r="E523" s="35">
        <f t="shared" si="6"/>
        <v>90</v>
      </c>
      <c r="F523" s="32"/>
      <c r="G523" s="33">
        <v>90</v>
      </c>
      <c r="H523" s="25"/>
    </row>
    <row r="524" spans="1:8" s="2" customFormat="1" ht="12.75" customHeight="1" x14ac:dyDescent="0.2">
      <c r="A524" s="48"/>
      <c r="B524" s="25"/>
      <c r="C524" s="25" t="s">
        <v>17</v>
      </c>
      <c r="D524" s="25"/>
      <c r="E524" s="35">
        <f t="shared" si="6"/>
        <v>52.939</v>
      </c>
      <c r="F524" s="32"/>
      <c r="G524" s="33">
        <v>52.939</v>
      </c>
      <c r="H524" s="25"/>
    </row>
    <row r="525" spans="1:8" s="2" customFormat="1" ht="12.75" customHeight="1" x14ac:dyDescent="0.2">
      <c r="A525" s="48"/>
      <c r="B525" s="25" t="s">
        <v>61</v>
      </c>
      <c r="C525" s="25" t="s">
        <v>59</v>
      </c>
      <c r="D525" s="25"/>
      <c r="E525" s="35">
        <f t="shared" si="6"/>
        <v>0</v>
      </c>
      <c r="F525" s="32"/>
      <c r="G525" s="33"/>
      <c r="H525" s="25"/>
    </row>
    <row r="526" spans="1:8" s="2" customFormat="1" ht="12.75" customHeight="1" x14ac:dyDescent="0.2">
      <c r="A526" s="48"/>
      <c r="B526" s="25"/>
      <c r="C526" s="25" t="s">
        <v>17</v>
      </c>
      <c r="D526" s="25"/>
      <c r="E526" s="35">
        <f t="shared" si="6"/>
        <v>0</v>
      </c>
      <c r="F526" s="32"/>
      <c r="G526" s="33"/>
      <c r="H526" s="25"/>
    </row>
    <row r="527" spans="1:8" s="2" customFormat="1" ht="12.75" customHeight="1" x14ac:dyDescent="0.2">
      <c r="A527" s="48"/>
      <c r="B527" s="25" t="s">
        <v>63</v>
      </c>
      <c r="C527" s="25" t="s">
        <v>64</v>
      </c>
      <c r="D527" s="25"/>
      <c r="E527" s="35">
        <f t="shared" si="6"/>
        <v>0</v>
      </c>
      <c r="F527" s="32"/>
      <c r="G527" s="33"/>
      <c r="H527" s="25"/>
    </row>
    <row r="528" spans="1:8" s="2" customFormat="1" ht="12.75" customHeight="1" x14ac:dyDescent="0.2">
      <c r="A528" s="48"/>
      <c r="B528" s="25"/>
      <c r="C528" s="25" t="s">
        <v>17</v>
      </c>
      <c r="D528" s="25"/>
      <c r="E528" s="35">
        <f t="shared" si="6"/>
        <v>0</v>
      </c>
      <c r="F528" s="32"/>
      <c r="G528" s="33"/>
      <c r="H528" s="25"/>
    </row>
    <row r="529" spans="1:8" s="2" customFormat="1" ht="12.75" customHeight="1" x14ac:dyDescent="0.2">
      <c r="A529" s="48"/>
      <c r="B529" s="25" t="s">
        <v>66</v>
      </c>
      <c r="C529" s="25" t="s">
        <v>17</v>
      </c>
      <c r="D529" s="25"/>
      <c r="E529" s="35">
        <f t="shared" si="6"/>
        <v>0.52900000000000003</v>
      </c>
      <c r="F529" s="32">
        <v>0.52900000000000003</v>
      </c>
      <c r="G529" s="33"/>
      <c r="H529" s="25"/>
    </row>
    <row r="530" spans="1:8" s="2" customFormat="1" ht="12.75" customHeight="1" x14ac:dyDescent="0.2">
      <c r="A530" s="45">
        <v>44</v>
      </c>
      <c r="B530" s="46" t="s">
        <v>112</v>
      </c>
      <c r="C530" s="25" t="s">
        <v>19</v>
      </c>
      <c r="D530" s="25"/>
      <c r="E530" s="35">
        <f t="shared" si="6"/>
        <v>1</v>
      </c>
      <c r="F530" s="32">
        <v>1</v>
      </c>
      <c r="G530" s="33"/>
      <c r="H530" s="25"/>
    </row>
    <row r="531" spans="1:8" s="2" customFormat="1" ht="12.75" customHeight="1" x14ac:dyDescent="0.2">
      <c r="A531" s="48"/>
      <c r="B531" s="25"/>
      <c r="C531" s="25" t="s">
        <v>17</v>
      </c>
      <c r="D531" s="25"/>
      <c r="E531" s="35">
        <f t="shared" si="6"/>
        <v>269.995</v>
      </c>
      <c r="F531" s="32">
        <f>F533+F535+F537+F539+F540</f>
        <v>195.56300000000002</v>
      </c>
      <c r="G531" s="33">
        <f>G533+G535+G537+G539+G540</f>
        <v>74.432000000000002</v>
      </c>
      <c r="H531" s="25"/>
    </row>
    <row r="532" spans="1:8" s="2" customFormat="1" ht="12.75" customHeight="1" x14ac:dyDescent="0.2">
      <c r="A532" s="48"/>
      <c r="B532" s="25" t="s">
        <v>55</v>
      </c>
      <c r="C532" s="25" t="s">
        <v>56</v>
      </c>
      <c r="D532" s="25"/>
      <c r="E532" s="35">
        <f t="shared" si="6"/>
        <v>35</v>
      </c>
      <c r="F532" s="32">
        <v>35</v>
      </c>
      <c r="G532" s="33"/>
      <c r="H532" s="25"/>
    </row>
    <row r="533" spans="1:8" s="2" customFormat="1" ht="12.75" customHeight="1" x14ac:dyDescent="0.2">
      <c r="A533" s="48"/>
      <c r="B533" s="25"/>
      <c r="C533" s="25" t="s">
        <v>17</v>
      </c>
      <c r="D533" s="25"/>
      <c r="E533" s="35">
        <f t="shared" si="6"/>
        <v>194.501</v>
      </c>
      <c r="F533" s="32">
        <v>194.501</v>
      </c>
      <c r="G533" s="33"/>
      <c r="H533" s="25"/>
    </row>
    <row r="534" spans="1:8" s="2" customFormat="1" ht="12.75" customHeight="1" x14ac:dyDescent="0.2">
      <c r="A534" s="48"/>
      <c r="B534" s="25" t="s">
        <v>58</v>
      </c>
      <c r="C534" s="25" t="s">
        <v>59</v>
      </c>
      <c r="D534" s="25"/>
      <c r="E534" s="35">
        <f t="shared" si="6"/>
        <v>0</v>
      </c>
      <c r="F534" s="32"/>
      <c r="G534" s="33"/>
      <c r="H534" s="25"/>
    </row>
    <row r="535" spans="1:8" s="2" customFormat="1" ht="12.75" customHeight="1" x14ac:dyDescent="0.2">
      <c r="A535" s="48"/>
      <c r="B535" s="25"/>
      <c r="C535" s="25" t="s">
        <v>17</v>
      </c>
      <c r="D535" s="25"/>
      <c r="E535" s="35">
        <f t="shared" si="6"/>
        <v>0</v>
      </c>
      <c r="F535" s="32"/>
      <c r="G535" s="33"/>
      <c r="H535" s="25"/>
    </row>
    <row r="536" spans="1:8" s="2" customFormat="1" ht="12.75" customHeight="1" x14ac:dyDescent="0.2">
      <c r="A536" s="48"/>
      <c r="B536" s="25" t="s">
        <v>61</v>
      </c>
      <c r="C536" s="25" t="s">
        <v>59</v>
      </c>
      <c r="D536" s="25"/>
      <c r="E536" s="35">
        <f t="shared" si="6"/>
        <v>0</v>
      </c>
      <c r="F536" s="32"/>
      <c r="G536" s="33"/>
      <c r="H536" s="25"/>
    </row>
    <row r="537" spans="1:8" s="2" customFormat="1" ht="12.75" customHeight="1" x14ac:dyDescent="0.2">
      <c r="A537" s="48"/>
      <c r="B537" s="25"/>
      <c r="C537" s="25" t="s">
        <v>17</v>
      </c>
      <c r="D537" s="25"/>
      <c r="E537" s="35">
        <f t="shared" si="6"/>
        <v>0</v>
      </c>
      <c r="F537" s="32"/>
      <c r="G537" s="33"/>
      <c r="H537" s="25"/>
    </row>
    <row r="538" spans="1:8" s="2" customFormat="1" ht="12.75" customHeight="1" x14ac:dyDescent="0.2">
      <c r="A538" s="48"/>
      <c r="B538" s="25" t="s">
        <v>63</v>
      </c>
      <c r="C538" s="25" t="s">
        <v>64</v>
      </c>
      <c r="D538" s="25"/>
      <c r="E538" s="35">
        <f t="shared" si="6"/>
        <v>0</v>
      </c>
      <c r="F538" s="32"/>
      <c r="G538" s="33"/>
      <c r="H538" s="25"/>
    </row>
    <row r="539" spans="1:8" s="2" customFormat="1" ht="12.75" customHeight="1" x14ac:dyDescent="0.2">
      <c r="A539" s="48"/>
      <c r="B539" s="25"/>
      <c r="C539" s="25" t="s">
        <v>17</v>
      </c>
      <c r="D539" s="25"/>
      <c r="E539" s="35">
        <f t="shared" si="6"/>
        <v>0</v>
      </c>
      <c r="F539" s="32"/>
      <c r="G539" s="33"/>
      <c r="H539" s="25"/>
    </row>
    <row r="540" spans="1:8" s="2" customFormat="1" ht="12.75" customHeight="1" x14ac:dyDescent="0.2">
      <c r="A540" s="48"/>
      <c r="B540" s="25" t="s">
        <v>66</v>
      </c>
      <c r="C540" s="25" t="s">
        <v>17</v>
      </c>
      <c r="D540" s="25"/>
      <c r="E540" s="35">
        <f t="shared" si="6"/>
        <v>75.494</v>
      </c>
      <c r="F540" s="32">
        <v>1.0620000000000001</v>
      </c>
      <c r="G540" s="32">
        <v>74.432000000000002</v>
      </c>
      <c r="H540" s="25"/>
    </row>
    <row r="541" spans="1:8" s="2" customFormat="1" ht="12.75" customHeight="1" x14ac:dyDescent="0.2">
      <c r="A541" s="45">
        <v>45</v>
      </c>
      <c r="B541" s="46" t="s">
        <v>113</v>
      </c>
      <c r="C541" s="25" t="s">
        <v>19</v>
      </c>
      <c r="D541" s="25"/>
      <c r="E541" s="35">
        <f t="shared" si="6"/>
        <v>1</v>
      </c>
      <c r="F541" s="32">
        <v>1</v>
      </c>
      <c r="G541" s="33"/>
      <c r="H541" s="25"/>
    </row>
    <row r="542" spans="1:8" s="2" customFormat="1" ht="12.75" customHeight="1" x14ac:dyDescent="0.2">
      <c r="A542" s="48"/>
      <c r="B542" s="25"/>
      <c r="C542" s="25" t="s">
        <v>17</v>
      </c>
      <c r="D542" s="25"/>
      <c r="E542" s="35">
        <f t="shared" si="6"/>
        <v>1.28</v>
      </c>
      <c r="F542" s="32">
        <f>F544+F546+F548+F550+F551</f>
        <v>1.28</v>
      </c>
      <c r="G542" s="33"/>
      <c r="H542" s="25"/>
    </row>
    <row r="543" spans="1:8" s="2" customFormat="1" ht="12.75" customHeight="1" x14ac:dyDescent="0.2">
      <c r="A543" s="48"/>
      <c r="B543" s="25" t="s">
        <v>55</v>
      </c>
      <c r="C543" s="25" t="s">
        <v>56</v>
      </c>
      <c r="D543" s="25"/>
      <c r="E543" s="35">
        <f t="shared" si="6"/>
        <v>0</v>
      </c>
      <c r="F543" s="32"/>
      <c r="G543" s="33"/>
      <c r="H543" s="25"/>
    </row>
    <row r="544" spans="1:8" s="2" customFormat="1" ht="12.75" customHeight="1" x14ac:dyDescent="0.2">
      <c r="A544" s="48"/>
      <c r="B544" s="25"/>
      <c r="C544" s="25" t="s">
        <v>17</v>
      </c>
      <c r="D544" s="25"/>
      <c r="E544" s="35">
        <f t="shared" si="6"/>
        <v>0</v>
      </c>
      <c r="F544" s="32"/>
      <c r="G544" s="33"/>
      <c r="H544" s="25"/>
    </row>
    <row r="545" spans="1:8" s="2" customFormat="1" ht="12.75" customHeight="1" x14ac:dyDescent="0.2">
      <c r="A545" s="48"/>
      <c r="B545" s="25" t="s">
        <v>58</v>
      </c>
      <c r="C545" s="25" t="s">
        <v>59</v>
      </c>
      <c r="D545" s="25"/>
      <c r="E545" s="35">
        <f t="shared" si="6"/>
        <v>0</v>
      </c>
      <c r="F545" s="32"/>
      <c r="G545" s="33"/>
      <c r="H545" s="25"/>
    </row>
    <row r="546" spans="1:8" s="2" customFormat="1" ht="12.75" customHeight="1" x14ac:dyDescent="0.2">
      <c r="A546" s="48"/>
      <c r="B546" s="25"/>
      <c r="C546" s="25" t="s">
        <v>17</v>
      </c>
      <c r="D546" s="25"/>
      <c r="E546" s="35">
        <f t="shared" si="6"/>
        <v>0</v>
      </c>
      <c r="F546" s="32"/>
      <c r="G546" s="33"/>
      <c r="H546" s="25"/>
    </row>
    <row r="547" spans="1:8" s="2" customFormat="1" ht="12.75" customHeight="1" x14ac:dyDescent="0.2">
      <c r="A547" s="48"/>
      <c r="B547" s="25" t="s">
        <v>61</v>
      </c>
      <c r="C547" s="25" t="s">
        <v>59</v>
      </c>
      <c r="D547" s="25"/>
      <c r="E547" s="35">
        <f t="shared" si="6"/>
        <v>0</v>
      </c>
      <c r="F547" s="32"/>
      <c r="G547" s="33"/>
      <c r="H547" s="25"/>
    </row>
    <row r="548" spans="1:8" s="2" customFormat="1" ht="12.75" customHeight="1" x14ac:dyDescent="0.2">
      <c r="A548" s="48"/>
      <c r="B548" s="25"/>
      <c r="C548" s="25" t="s">
        <v>17</v>
      </c>
      <c r="D548" s="25"/>
      <c r="E548" s="35">
        <f t="shared" si="6"/>
        <v>0</v>
      </c>
      <c r="F548" s="32"/>
      <c r="G548" s="33"/>
      <c r="H548" s="25"/>
    </row>
    <row r="549" spans="1:8" s="2" customFormat="1" ht="12.75" customHeight="1" x14ac:dyDescent="0.2">
      <c r="A549" s="48"/>
      <c r="B549" s="25" t="s">
        <v>63</v>
      </c>
      <c r="C549" s="25" t="s">
        <v>64</v>
      </c>
      <c r="D549" s="25"/>
      <c r="E549" s="35">
        <f t="shared" si="6"/>
        <v>0</v>
      </c>
      <c r="F549" s="32"/>
      <c r="G549" s="33"/>
      <c r="H549" s="25"/>
    </row>
    <row r="550" spans="1:8" s="2" customFormat="1" ht="12.75" customHeight="1" x14ac:dyDescent="0.2">
      <c r="A550" s="48"/>
      <c r="B550" s="25"/>
      <c r="C550" s="25" t="s">
        <v>17</v>
      </c>
      <c r="D550" s="25"/>
      <c r="E550" s="35">
        <f t="shared" si="6"/>
        <v>0</v>
      </c>
      <c r="F550" s="32"/>
      <c r="G550" s="33"/>
      <c r="H550" s="25"/>
    </row>
    <row r="551" spans="1:8" s="2" customFormat="1" ht="12.75" customHeight="1" x14ac:dyDescent="0.2">
      <c r="A551" s="48"/>
      <c r="B551" s="25" t="s">
        <v>66</v>
      </c>
      <c r="C551" s="25" t="s">
        <v>17</v>
      </c>
      <c r="D551" s="25"/>
      <c r="E551" s="35">
        <f t="shared" si="6"/>
        <v>1.28</v>
      </c>
      <c r="F551" s="32">
        <v>1.28</v>
      </c>
      <c r="G551" s="33"/>
      <c r="H551" s="25"/>
    </row>
    <row r="552" spans="1:8" s="2" customFormat="1" ht="12.75" customHeight="1" x14ac:dyDescent="0.2">
      <c r="A552" s="45">
        <v>46</v>
      </c>
      <c r="B552" s="46" t="s">
        <v>114</v>
      </c>
      <c r="C552" s="25" t="s">
        <v>19</v>
      </c>
      <c r="D552" s="25"/>
      <c r="E552" s="35">
        <f t="shared" si="6"/>
        <v>1</v>
      </c>
      <c r="F552" s="32"/>
      <c r="G552" s="33">
        <v>1</v>
      </c>
      <c r="H552" s="25"/>
    </row>
    <row r="553" spans="1:8" s="2" customFormat="1" ht="12.75" customHeight="1" x14ac:dyDescent="0.2">
      <c r="A553" s="48"/>
      <c r="B553" s="25"/>
      <c r="C553" s="25" t="s">
        <v>17</v>
      </c>
      <c r="D553" s="25"/>
      <c r="E553" s="35">
        <f t="shared" si="6"/>
        <v>153.512</v>
      </c>
      <c r="F553" s="32">
        <f>F555+F557+F559+F561+F562</f>
        <v>0</v>
      </c>
      <c r="G553" s="33">
        <f>G555+G557+G559+G561+G562</f>
        <v>153.512</v>
      </c>
      <c r="H553" s="25"/>
    </row>
    <row r="554" spans="1:8" s="2" customFormat="1" ht="12.75" customHeight="1" x14ac:dyDescent="0.2">
      <c r="A554" s="48"/>
      <c r="B554" s="25" t="s">
        <v>55</v>
      </c>
      <c r="C554" s="25" t="s">
        <v>56</v>
      </c>
      <c r="D554" s="25"/>
      <c r="E554" s="35">
        <f t="shared" si="6"/>
        <v>0</v>
      </c>
      <c r="F554" s="32"/>
      <c r="G554" s="33"/>
      <c r="H554" s="25"/>
    </row>
    <row r="555" spans="1:8" s="2" customFormat="1" ht="12.75" customHeight="1" x14ac:dyDescent="0.2">
      <c r="A555" s="48"/>
      <c r="B555" s="25"/>
      <c r="C555" s="25" t="s">
        <v>17</v>
      </c>
      <c r="D555" s="25"/>
      <c r="E555" s="35">
        <f t="shared" si="6"/>
        <v>0</v>
      </c>
      <c r="F555" s="32"/>
      <c r="G555" s="33"/>
      <c r="H555" s="25"/>
    </row>
    <row r="556" spans="1:8" s="2" customFormat="1" ht="12.75" customHeight="1" x14ac:dyDescent="0.2">
      <c r="A556" s="48"/>
      <c r="B556" s="25" t="s">
        <v>58</v>
      </c>
      <c r="C556" s="25" t="s">
        <v>59</v>
      </c>
      <c r="D556" s="25"/>
      <c r="E556" s="35">
        <f t="shared" si="6"/>
        <v>200</v>
      </c>
      <c r="F556" s="32"/>
      <c r="G556" s="33">
        <v>200</v>
      </c>
      <c r="H556" s="25"/>
    </row>
    <row r="557" spans="1:8" s="2" customFormat="1" ht="12.75" customHeight="1" x14ac:dyDescent="0.2">
      <c r="A557" s="48"/>
      <c r="B557" s="25"/>
      <c r="C557" s="25" t="s">
        <v>17</v>
      </c>
      <c r="D557" s="25"/>
      <c r="E557" s="35">
        <f t="shared" si="6"/>
        <v>62.686999999999998</v>
      </c>
      <c r="F557" s="32"/>
      <c r="G557" s="33">
        <v>62.686999999999998</v>
      </c>
      <c r="H557" s="25"/>
    </row>
    <row r="558" spans="1:8" s="2" customFormat="1" ht="12.75" customHeight="1" x14ac:dyDescent="0.2">
      <c r="A558" s="48"/>
      <c r="B558" s="25" t="s">
        <v>61</v>
      </c>
      <c r="C558" s="25" t="s">
        <v>59</v>
      </c>
      <c r="D558" s="25"/>
      <c r="E558" s="35">
        <f t="shared" si="6"/>
        <v>0</v>
      </c>
      <c r="F558" s="32"/>
      <c r="G558" s="33"/>
      <c r="H558" s="25"/>
    </row>
    <row r="559" spans="1:8" s="2" customFormat="1" ht="12.75" customHeight="1" x14ac:dyDescent="0.2">
      <c r="A559" s="48"/>
      <c r="B559" s="25"/>
      <c r="C559" s="25" t="s">
        <v>17</v>
      </c>
      <c r="D559" s="25"/>
      <c r="E559" s="35">
        <f t="shared" si="6"/>
        <v>0</v>
      </c>
      <c r="F559" s="32"/>
      <c r="G559" s="33"/>
      <c r="H559" s="25"/>
    </row>
    <row r="560" spans="1:8" s="2" customFormat="1" ht="12.75" customHeight="1" x14ac:dyDescent="0.2">
      <c r="A560" s="48"/>
      <c r="B560" s="25" t="s">
        <v>63</v>
      </c>
      <c r="C560" s="25" t="s">
        <v>64</v>
      </c>
      <c r="D560" s="25"/>
      <c r="E560" s="35">
        <f t="shared" si="6"/>
        <v>0</v>
      </c>
      <c r="F560" s="32"/>
      <c r="G560" s="33"/>
      <c r="H560" s="25"/>
    </row>
    <row r="561" spans="1:8" s="2" customFormat="1" ht="12.75" customHeight="1" x14ac:dyDescent="0.2">
      <c r="A561" s="48"/>
      <c r="B561" s="25"/>
      <c r="C561" s="25" t="s">
        <v>17</v>
      </c>
      <c r="D561" s="25"/>
      <c r="E561" s="35">
        <f t="shared" si="6"/>
        <v>0</v>
      </c>
      <c r="F561" s="32"/>
      <c r="G561" s="33"/>
      <c r="H561" s="25"/>
    </row>
    <row r="562" spans="1:8" s="2" customFormat="1" ht="12.75" customHeight="1" x14ac:dyDescent="0.2">
      <c r="A562" s="48"/>
      <c r="B562" s="25" t="s">
        <v>66</v>
      </c>
      <c r="C562" s="25" t="s">
        <v>17</v>
      </c>
      <c r="D562" s="25"/>
      <c r="E562" s="35">
        <f t="shared" si="6"/>
        <v>90.825000000000003</v>
      </c>
      <c r="F562" s="32"/>
      <c r="G562" s="32">
        <v>90.825000000000003</v>
      </c>
      <c r="H562" s="25"/>
    </row>
    <row r="563" spans="1:8" s="2" customFormat="1" ht="12.75" customHeight="1" x14ac:dyDescent="0.2">
      <c r="A563" s="45">
        <v>47</v>
      </c>
      <c r="B563" s="46" t="s">
        <v>115</v>
      </c>
      <c r="C563" s="25" t="s">
        <v>19</v>
      </c>
      <c r="D563" s="25"/>
      <c r="E563" s="35">
        <f t="shared" si="6"/>
        <v>1</v>
      </c>
      <c r="F563" s="32">
        <v>1</v>
      </c>
      <c r="G563" s="33"/>
      <c r="H563" s="25"/>
    </row>
    <row r="564" spans="1:8" s="2" customFormat="1" ht="12.75" customHeight="1" x14ac:dyDescent="0.2">
      <c r="A564" s="48"/>
      <c r="B564" s="25"/>
      <c r="C564" s="25" t="s">
        <v>17</v>
      </c>
      <c r="D564" s="25"/>
      <c r="E564" s="35">
        <f t="shared" si="6"/>
        <v>17.736000000000001</v>
      </c>
      <c r="F564" s="32">
        <f>F566+F568+F570+F572+F573</f>
        <v>17.736000000000001</v>
      </c>
      <c r="G564" s="33"/>
      <c r="H564" s="25"/>
    </row>
    <row r="565" spans="1:8" s="2" customFormat="1" ht="12.75" customHeight="1" x14ac:dyDescent="0.2">
      <c r="A565" s="48"/>
      <c r="B565" s="25" t="s">
        <v>55</v>
      </c>
      <c r="C565" s="25" t="s">
        <v>56</v>
      </c>
      <c r="D565" s="25"/>
      <c r="E565" s="35">
        <f t="shared" si="6"/>
        <v>0</v>
      </c>
      <c r="F565" s="32"/>
      <c r="G565" s="33"/>
      <c r="H565" s="25"/>
    </row>
    <row r="566" spans="1:8" s="2" customFormat="1" ht="12.75" customHeight="1" x14ac:dyDescent="0.2">
      <c r="A566" s="48"/>
      <c r="B566" s="25"/>
      <c r="C566" s="25" t="s">
        <v>17</v>
      </c>
      <c r="D566" s="25"/>
      <c r="E566" s="35">
        <f t="shared" si="6"/>
        <v>0</v>
      </c>
      <c r="F566" s="32"/>
      <c r="G566" s="33"/>
      <c r="H566" s="25"/>
    </row>
    <row r="567" spans="1:8" s="2" customFormat="1" ht="12.75" customHeight="1" x14ac:dyDescent="0.2">
      <c r="A567" s="48"/>
      <c r="B567" s="25" t="s">
        <v>58</v>
      </c>
      <c r="C567" s="25" t="s">
        <v>59</v>
      </c>
      <c r="D567" s="25"/>
      <c r="E567" s="35">
        <f t="shared" si="6"/>
        <v>0</v>
      </c>
      <c r="F567" s="32"/>
      <c r="G567" s="33"/>
      <c r="H567" s="25"/>
    </row>
    <row r="568" spans="1:8" s="2" customFormat="1" ht="12.75" customHeight="1" x14ac:dyDescent="0.2">
      <c r="A568" s="48"/>
      <c r="B568" s="25"/>
      <c r="C568" s="25" t="s">
        <v>17</v>
      </c>
      <c r="D568" s="25"/>
      <c r="E568" s="35">
        <f t="shared" si="6"/>
        <v>0</v>
      </c>
      <c r="F568" s="32"/>
      <c r="G568" s="33"/>
      <c r="H568" s="25"/>
    </row>
    <row r="569" spans="1:8" s="2" customFormat="1" ht="12.75" customHeight="1" x14ac:dyDescent="0.2">
      <c r="A569" s="48"/>
      <c r="B569" s="25" t="s">
        <v>61</v>
      </c>
      <c r="C569" s="25" t="s">
        <v>59</v>
      </c>
      <c r="D569" s="25"/>
      <c r="E569" s="35">
        <f t="shared" si="6"/>
        <v>0</v>
      </c>
      <c r="F569" s="32"/>
      <c r="G569" s="33"/>
      <c r="H569" s="25"/>
    </row>
    <row r="570" spans="1:8" s="2" customFormat="1" ht="12.75" customHeight="1" x14ac:dyDescent="0.2">
      <c r="A570" s="48"/>
      <c r="B570" s="25"/>
      <c r="C570" s="25" t="s">
        <v>17</v>
      </c>
      <c r="D570" s="25"/>
      <c r="E570" s="35">
        <f t="shared" si="6"/>
        <v>0</v>
      </c>
      <c r="F570" s="32"/>
      <c r="G570" s="33"/>
      <c r="H570" s="25"/>
    </row>
    <row r="571" spans="1:8" s="2" customFormat="1" ht="12.75" customHeight="1" x14ac:dyDescent="0.2">
      <c r="A571" s="48"/>
      <c r="B571" s="25" t="s">
        <v>63</v>
      </c>
      <c r="C571" s="25" t="s">
        <v>64</v>
      </c>
      <c r="D571" s="25"/>
      <c r="E571" s="35">
        <f t="shared" si="6"/>
        <v>0</v>
      </c>
      <c r="F571" s="32"/>
      <c r="G571" s="33"/>
      <c r="H571" s="25"/>
    </row>
    <row r="572" spans="1:8" s="2" customFormat="1" ht="12.75" customHeight="1" x14ac:dyDescent="0.2">
      <c r="A572" s="48"/>
      <c r="B572" s="25"/>
      <c r="C572" s="25" t="s">
        <v>17</v>
      </c>
      <c r="D572" s="25"/>
      <c r="E572" s="35">
        <f t="shared" si="6"/>
        <v>0</v>
      </c>
      <c r="F572" s="32"/>
      <c r="G572" s="33"/>
      <c r="H572" s="25"/>
    </row>
    <row r="573" spans="1:8" s="2" customFormat="1" ht="12.75" customHeight="1" x14ac:dyDescent="0.2">
      <c r="A573" s="48"/>
      <c r="B573" s="25" t="s">
        <v>66</v>
      </c>
      <c r="C573" s="25" t="s">
        <v>17</v>
      </c>
      <c r="D573" s="25"/>
      <c r="E573" s="35">
        <f t="shared" si="6"/>
        <v>17.736000000000001</v>
      </c>
      <c r="F573" s="32">
        <v>17.736000000000001</v>
      </c>
      <c r="G573" s="33"/>
      <c r="H573" s="25"/>
    </row>
    <row r="574" spans="1:8" s="2" customFormat="1" ht="12.75" customHeight="1" x14ac:dyDescent="0.2">
      <c r="A574" s="45">
        <v>48</v>
      </c>
      <c r="B574" s="46" t="s">
        <v>116</v>
      </c>
      <c r="C574" s="25" t="s">
        <v>19</v>
      </c>
      <c r="D574" s="25"/>
      <c r="E574" s="35">
        <f t="shared" si="6"/>
        <v>1</v>
      </c>
      <c r="F574" s="32"/>
      <c r="G574" s="33">
        <v>1</v>
      </c>
      <c r="H574" s="25"/>
    </row>
    <row r="575" spans="1:8" s="2" customFormat="1" ht="12.75" customHeight="1" x14ac:dyDescent="0.2">
      <c r="A575" s="48"/>
      <c r="B575" s="25"/>
      <c r="C575" s="25" t="s">
        <v>17</v>
      </c>
      <c r="D575" s="25"/>
      <c r="E575" s="35">
        <f t="shared" si="6"/>
        <v>191.81</v>
      </c>
      <c r="F575" s="32">
        <f>F577+F579+F581+F583+F584</f>
        <v>55.572000000000003</v>
      </c>
      <c r="G575" s="33">
        <f>G577+G579+G581+G583+G584</f>
        <v>136.238</v>
      </c>
      <c r="H575" s="25"/>
    </row>
    <row r="576" spans="1:8" s="2" customFormat="1" ht="12.75" customHeight="1" x14ac:dyDescent="0.2">
      <c r="A576" s="48"/>
      <c r="B576" s="25" t="s">
        <v>55</v>
      </c>
      <c r="C576" s="25" t="s">
        <v>56</v>
      </c>
      <c r="D576" s="25"/>
      <c r="E576" s="35">
        <f t="shared" si="6"/>
        <v>10</v>
      </c>
      <c r="F576" s="32">
        <v>10</v>
      </c>
      <c r="G576" s="33"/>
      <c r="H576" s="25"/>
    </row>
    <row r="577" spans="1:8" s="2" customFormat="1" ht="12.75" customHeight="1" x14ac:dyDescent="0.2">
      <c r="A577" s="48"/>
      <c r="B577" s="25"/>
      <c r="C577" s="25" t="s">
        <v>17</v>
      </c>
      <c r="D577" s="25"/>
      <c r="E577" s="35">
        <f t="shared" si="6"/>
        <v>55.572000000000003</v>
      </c>
      <c r="F577" s="32">
        <v>55.572000000000003</v>
      </c>
      <c r="G577" s="33"/>
      <c r="H577" s="25"/>
    </row>
    <row r="578" spans="1:8" s="2" customFormat="1" ht="12.75" customHeight="1" x14ac:dyDescent="0.2">
      <c r="A578" s="48"/>
      <c r="B578" s="25" t="s">
        <v>58</v>
      </c>
      <c r="C578" s="25" t="s">
        <v>59</v>
      </c>
      <c r="D578" s="25"/>
      <c r="E578" s="35">
        <f t="shared" si="6"/>
        <v>0</v>
      </c>
      <c r="F578" s="32"/>
      <c r="G578" s="33"/>
      <c r="H578" s="25"/>
    </row>
    <row r="579" spans="1:8" s="2" customFormat="1" ht="12.75" customHeight="1" x14ac:dyDescent="0.2">
      <c r="A579" s="48"/>
      <c r="B579" s="25"/>
      <c r="C579" s="25" t="s">
        <v>17</v>
      </c>
      <c r="D579" s="25"/>
      <c r="E579" s="35">
        <f t="shared" si="6"/>
        <v>0</v>
      </c>
      <c r="F579" s="32"/>
      <c r="G579" s="33"/>
      <c r="H579" s="25"/>
    </row>
    <row r="580" spans="1:8" s="2" customFormat="1" ht="12.75" customHeight="1" x14ac:dyDescent="0.2">
      <c r="A580" s="48"/>
      <c r="B580" s="25" t="s">
        <v>61</v>
      </c>
      <c r="C580" s="25" t="s">
        <v>59</v>
      </c>
      <c r="D580" s="25"/>
      <c r="E580" s="35">
        <f t="shared" si="6"/>
        <v>0</v>
      </c>
      <c r="F580" s="32"/>
      <c r="G580" s="33"/>
      <c r="H580" s="25"/>
    </row>
    <row r="581" spans="1:8" s="2" customFormat="1" ht="12.75" customHeight="1" x14ac:dyDescent="0.2">
      <c r="A581" s="48"/>
      <c r="B581" s="25"/>
      <c r="C581" s="25" t="s">
        <v>17</v>
      </c>
      <c r="D581" s="25"/>
      <c r="E581" s="35">
        <f t="shared" si="6"/>
        <v>0</v>
      </c>
      <c r="F581" s="32"/>
      <c r="G581" s="33"/>
      <c r="H581" s="25"/>
    </row>
    <row r="582" spans="1:8" s="2" customFormat="1" ht="12.75" customHeight="1" x14ac:dyDescent="0.2">
      <c r="A582" s="48"/>
      <c r="B582" s="25" t="s">
        <v>63</v>
      </c>
      <c r="C582" s="25" t="s">
        <v>64</v>
      </c>
      <c r="D582" s="25"/>
      <c r="E582" s="35">
        <f t="shared" si="6"/>
        <v>0</v>
      </c>
      <c r="F582" s="32"/>
      <c r="G582" s="33"/>
      <c r="H582" s="25"/>
    </row>
    <row r="583" spans="1:8" s="2" customFormat="1" ht="12.75" customHeight="1" x14ac:dyDescent="0.2">
      <c r="A583" s="48"/>
      <c r="B583" s="25"/>
      <c r="C583" s="25" t="s">
        <v>17</v>
      </c>
      <c r="D583" s="25"/>
      <c r="E583" s="35">
        <f t="shared" si="6"/>
        <v>0</v>
      </c>
      <c r="F583" s="32"/>
      <c r="G583" s="33"/>
      <c r="H583" s="25"/>
    </row>
    <row r="584" spans="1:8" s="2" customFormat="1" ht="12.75" customHeight="1" x14ac:dyDescent="0.2">
      <c r="A584" s="48"/>
      <c r="B584" s="25" t="s">
        <v>66</v>
      </c>
      <c r="C584" s="25" t="s">
        <v>17</v>
      </c>
      <c r="D584" s="25"/>
      <c r="E584" s="35">
        <f t="shared" si="6"/>
        <v>136.238</v>
      </c>
      <c r="F584" s="32"/>
      <c r="G584" s="32">
        <v>136.238</v>
      </c>
      <c r="H584" s="25"/>
    </row>
    <row r="585" spans="1:8" s="2" customFormat="1" ht="12.75" customHeight="1" x14ac:dyDescent="0.2">
      <c r="A585" s="45">
        <v>49</v>
      </c>
      <c r="B585" s="46" t="s">
        <v>117</v>
      </c>
      <c r="C585" s="25" t="s">
        <v>19</v>
      </c>
      <c r="D585" s="25"/>
      <c r="E585" s="35">
        <f t="shared" si="6"/>
        <v>1</v>
      </c>
      <c r="F585" s="32"/>
      <c r="G585" s="33">
        <v>1</v>
      </c>
      <c r="H585" s="25"/>
    </row>
    <row r="586" spans="1:8" s="2" customFormat="1" ht="12.75" customHeight="1" x14ac:dyDescent="0.2">
      <c r="A586" s="48"/>
      <c r="B586" s="25"/>
      <c r="C586" s="25" t="s">
        <v>17</v>
      </c>
      <c r="D586" s="25"/>
      <c r="E586" s="35">
        <f t="shared" si="6"/>
        <v>211.18099999999998</v>
      </c>
      <c r="F586" s="32">
        <f>F588+F590+F592+F594+F595</f>
        <v>74.942999999999998</v>
      </c>
      <c r="G586" s="33">
        <f>G588+G590+G592+G594+G595</f>
        <v>136.238</v>
      </c>
      <c r="H586" s="25"/>
    </row>
    <row r="587" spans="1:8" s="2" customFormat="1" ht="12.75" customHeight="1" x14ac:dyDescent="0.2">
      <c r="A587" s="48"/>
      <c r="B587" s="25" t="s">
        <v>55</v>
      </c>
      <c r="C587" s="25" t="s">
        <v>56</v>
      </c>
      <c r="D587" s="25"/>
      <c r="E587" s="35">
        <f t="shared" si="6"/>
        <v>13</v>
      </c>
      <c r="F587" s="32">
        <v>13</v>
      </c>
      <c r="G587" s="33"/>
      <c r="H587" s="25"/>
    </row>
    <row r="588" spans="1:8" s="2" customFormat="1" ht="12.75" customHeight="1" x14ac:dyDescent="0.2">
      <c r="A588" s="48"/>
      <c r="B588" s="25"/>
      <c r="C588" s="25" t="s">
        <v>17</v>
      </c>
      <c r="D588" s="25"/>
      <c r="E588" s="35">
        <f t="shared" si="6"/>
        <v>72.244</v>
      </c>
      <c r="F588" s="32">
        <v>72.244</v>
      </c>
      <c r="G588" s="33"/>
      <c r="H588" s="25"/>
    </row>
    <row r="589" spans="1:8" s="2" customFormat="1" ht="12.75" customHeight="1" x14ac:dyDescent="0.2">
      <c r="A589" s="48"/>
      <c r="B589" s="25" t="s">
        <v>58</v>
      </c>
      <c r="C589" s="25" t="s">
        <v>59</v>
      </c>
      <c r="D589" s="25"/>
      <c r="E589" s="35">
        <f t="shared" si="6"/>
        <v>0</v>
      </c>
      <c r="F589" s="32"/>
      <c r="G589" s="33"/>
      <c r="H589" s="25"/>
    </row>
    <row r="590" spans="1:8" s="2" customFormat="1" ht="12.75" customHeight="1" x14ac:dyDescent="0.2">
      <c r="A590" s="48"/>
      <c r="B590" s="25"/>
      <c r="C590" s="25" t="s">
        <v>17</v>
      </c>
      <c r="D590" s="25"/>
      <c r="E590" s="35">
        <f t="shared" si="6"/>
        <v>0</v>
      </c>
      <c r="F590" s="32"/>
      <c r="G590" s="33"/>
      <c r="H590" s="25"/>
    </row>
    <row r="591" spans="1:8" s="2" customFormat="1" ht="12.75" customHeight="1" x14ac:dyDescent="0.2">
      <c r="A591" s="48"/>
      <c r="B591" s="25" t="s">
        <v>61</v>
      </c>
      <c r="C591" s="25" t="s">
        <v>59</v>
      </c>
      <c r="D591" s="25"/>
      <c r="E591" s="35">
        <f t="shared" si="6"/>
        <v>0</v>
      </c>
      <c r="F591" s="32"/>
      <c r="G591" s="33"/>
      <c r="H591" s="25"/>
    </row>
    <row r="592" spans="1:8" s="2" customFormat="1" ht="12.75" customHeight="1" x14ac:dyDescent="0.2">
      <c r="A592" s="48"/>
      <c r="B592" s="25"/>
      <c r="C592" s="25" t="s">
        <v>17</v>
      </c>
      <c r="D592" s="25"/>
      <c r="E592" s="35">
        <f t="shared" si="6"/>
        <v>0</v>
      </c>
      <c r="F592" s="32"/>
      <c r="G592" s="33"/>
      <c r="H592" s="25"/>
    </row>
    <row r="593" spans="1:8" s="2" customFormat="1" ht="12.75" customHeight="1" x14ac:dyDescent="0.2">
      <c r="A593" s="48"/>
      <c r="B593" s="25" t="s">
        <v>63</v>
      </c>
      <c r="C593" s="25" t="s">
        <v>64</v>
      </c>
      <c r="D593" s="25"/>
      <c r="E593" s="35">
        <f t="shared" si="6"/>
        <v>0</v>
      </c>
      <c r="F593" s="32"/>
      <c r="G593" s="33"/>
      <c r="H593" s="25"/>
    </row>
    <row r="594" spans="1:8" s="2" customFormat="1" ht="12.75" customHeight="1" x14ac:dyDescent="0.2">
      <c r="A594" s="48"/>
      <c r="B594" s="25"/>
      <c r="C594" s="25" t="s">
        <v>17</v>
      </c>
      <c r="D594" s="25"/>
      <c r="E594" s="35">
        <f t="shared" si="6"/>
        <v>0</v>
      </c>
      <c r="F594" s="32"/>
      <c r="G594" s="33"/>
      <c r="H594" s="25"/>
    </row>
    <row r="595" spans="1:8" s="2" customFormat="1" ht="12.75" customHeight="1" x14ac:dyDescent="0.2">
      <c r="A595" s="48"/>
      <c r="B595" s="25" t="s">
        <v>66</v>
      </c>
      <c r="C595" s="25" t="s">
        <v>17</v>
      </c>
      <c r="D595" s="25"/>
      <c r="E595" s="35">
        <f t="shared" si="6"/>
        <v>138.93700000000001</v>
      </c>
      <c r="F595" s="32">
        <f>1.639+1.06</f>
        <v>2.6989999999999998</v>
      </c>
      <c r="G595" s="32">
        <v>136.238</v>
      </c>
      <c r="H595" s="25"/>
    </row>
    <row r="596" spans="1:8" s="2" customFormat="1" ht="12.75" customHeight="1" x14ac:dyDescent="0.2">
      <c r="A596" s="45">
        <v>50</v>
      </c>
      <c r="B596" s="46" t="s">
        <v>118</v>
      </c>
      <c r="C596" s="25" t="s">
        <v>19</v>
      </c>
      <c r="D596" s="25"/>
      <c r="E596" s="35">
        <f t="shared" si="6"/>
        <v>1</v>
      </c>
      <c r="F596" s="32">
        <v>1</v>
      </c>
      <c r="G596" s="33"/>
      <c r="H596" s="25"/>
    </row>
    <row r="597" spans="1:8" s="2" customFormat="1" ht="12.75" customHeight="1" x14ac:dyDescent="0.2">
      <c r="A597" s="48"/>
      <c r="B597" s="25"/>
      <c r="C597" s="25" t="s">
        <v>17</v>
      </c>
      <c r="D597" s="25"/>
      <c r="E597" s="35">
        <f t="shared" si="6"/>
        <v>55.661000000000001</v>
      </c>
      <c r="F597" s="32">
        <f>F599+F601+F603+F605+F606</f>
        <v>55.661000000000001</v>
      </c>
      <c r="G597" s="33">
        <f>G599+G601+G603+G605+G606</f>
        <v>0</v>
      </c>
      <c r="H597" s="25"/>
    </row>
    <row r="598" spans="1:8" s="2" customFormat="1" ht="12.75" customHeight="1" x14ac:dyDescent="0.2">
      <c r="A598" s="48"/>
      <c r="B598" s="25" t="s">
        <v>55</v>
      </c>
      <c r="C598" s="25" t="s">
        <v>56</v>
      </c>
      <c r="D598" s="25"/>
      <c r="E598" s="35">
        <f t="shared" si="6"/>
        <v>0</v>
      </c>
      <c r="F598" s="32"/>
      <c r="G598" s="33"/>
      <c r="H598" s="25"/>
    </row>
    <row r="599" spans="1:8" s="2" customFormat="1" ht="12.75" customHeight="1" x14ac:dyDescent="0.2">
      <c r="A599" s="48"/>
      <c r="B599" s="25"/>
      <c r="C599" s="25" t="s">
        <v>17</v>
      </c>
      <c r="D599" s="25"/>
      <c r="E599" s="35">
        <f t="shared" si="6"/>
        <v>0</v>
      </c>
      <c r="F599" s="32"/>
      <c r="G599" s="33"/>
      <c r="H599" s="25"/>
    </row>
    <row r="600" spans="1:8" s="2" customFormat="1" ht="12.75" customHeight="1" x14ac:dyDescent="0.2">
      <c r="A600" s="48"/>
      <c r="B600" s="25" t="s">
        <v>58</v>
      </c>
      <c r="C600" s="25" t="s">
        <v>59</v>
      </c>
      <c r="D600" s="25"/>
      <c r="E600" s="35">
        <f t="shared" si="6"/>
        <v>0</v>
      </c>
      <c r="F600" s="32"/>
      <c r="G600" s="33"/>
      <c r="H600" s="25"/>
    </row>
    <row r="601" spans="1:8" s="2" customFormat="1" ht="12.75" customHeight="1" x14ac:dyDescent="0.2">
      <c r="A601" s="48"/>
      <c r="B601" s="25"/>
      <c r="C601" s="25" t="s">
        <v>17</v>
      </c>
      <c r="D601" s="25"/>
      <c r="E601" s="35">
        <f t="shared" si="6"/>
        <v>0</v>
      </c>
      <c r="F601" s="32"/>
      <c r="G601" s="33"/>
      <c r="H601" s="25"/>
    </row>
    <row r="602" spans="1:8" s="2" customFormat="1" ht="12.75" customHeight="1" x14ac:dyDescent="0.2">
      <c r="A602" s="48"/>
      <c r="B602" s="25" t="s">
        <v>61</v>
      </c>
      <c r="C602" s="25" t="s">
        <v>59</v>
      </c>
      <c r="D602" s="25"/>
      <c r="E602" s="35">
        <f t="shared" si="6"/>
        <v>0</v>
      </c>
      <c r="F602" s="32"/>
      <c r="G602" s="33"/>
      <c r="H602" s="25"/>
    </row>
    <row r="603" spans="1:8" s="2" customFormat="1" ht="12.75" customHeight="1" x14ac:dyDescent="0.2">
      <c r="A603" s="48"/>
      <c r="B603" s="25"/>
      <c r="C603" s="25" t="s">
        <v>17</v>
      </c>
      <c r="D603" s="25"/>
      <c r="E603" s="35">
        <f t="shared" si="6"/>
        <v>0</v>
      </c>
      <c r="F603" s="32"/>
      <c r="G603" s="33"/>
      <c r="H603" s="25"/>
    </row>
    <row r="604" spans="1:8" s="2" customFormat="1" ht="12.75" customHeight="1" x14ac:dyDescent="0.2">
      <c r="A604" s="48"/>
      <c r="B604" s="25" t="s">
        <v>63</v>
      </c>
      <c r="C604" s="25" t="s">
        <v>64</v>
      </c>
      <c r="D604" s="25"/>
      <c r="E604" s="35">
        <f t="shared" si="6"/>
        <v>0</v>
      </c>
      <c r="F604" s="32"/>
      <c r="G604" s="33"/>
      <c r="H604" s="25"/>
    </row>
    <row r="605" spans="1:8" s="2" customFormat="1" ht="12.75" customHeight="1" x14ac:dyDescent="0.2">
      <c r="A605" s="48"/>
      <c r="B605" s="25"/>
      <c r="C605" s="25" t="s">
        <v>17</v>
      </c>
      <c r="D605" s="25"/>
      <c r="E605" s="35">
        <f t="shared" si="6"/>
        <v>0</v>
      </c>
      <c r="F605" s="32"/>
      <c r="G605" s="33"/>
      <c r="H605" s="25"/>
    </row>
    <row r="606" spans="1:8" s="2" customFormat="1" ht="12.75" customHeight="1" x14ac:dyDescent="0.2">
      <c r="A606" s="48"/>
      <c r="B606" s="25" t="s">
        <v>66</v>
      </c>
      <c r="C606" s="25" t="s">
        <v>17</v>
      </c>
      <c r="D606" s="25"/>
      <c r="E606" s="35">
        <f t="shared" si="6"/>
        <v>55.661000000000001</v>
      </c>
      <c r="F606" s="32">
        <v>55.661000000000001</v>
      </c>
      <c r="G606" s="33"/>
      <c r="H606" s="25"/>
    </row>
    <row r="607" spans="1:8" s="2" customFormat="1" ht="12.75" customHeight="1" x14ac:dyDescent="0.2">
      <c r="A607" s="45">
        <v>51</v>
      </c>
      <c r="B607" s="46" t="s">
        <v>119</v>
      </c>
      <c r="C607" s="25" t="s">
        <v>19</v>
      </c>
      <c r="D607" s="25"/>
      <c r="E607" s="35">
        <f t="shared" si="6"/>
        <v>1</v>
      </c>
      <c r="F607" s="32"/>
      <c r="G607" s="33">
        <v>1</v>
      </c>
      <c r="H607" s="25"/>
    </row>
    <row r="608" spans="1:8" s="2" customFormat="1" ht="12.75" customHeight="1" x14ac:dyDescent="0.2">
      <c r="A608" s="48"/>
      <c r="B608" s="25"/>
      <c r="C608" s="25" t="s">
        <v>17</v>
      </c>
      <c r="D608" s="25"/>
      <c r="E608" s="35">
        <f t="shared" si="6"/>
        <v>296.47800000000001</v>
      </c>
      <c r="F608" s="32">
        <f>F610+F612+F614+F616+F617</f>
        <v>55.661000000000001</v>
      </c>
      <c r="G608" s="33">
        <f>G610+G612+G614+G616+G617</f>
        <v>240.81700000000001</v>
      </c>
      <c r="H608" s="25"/>
    </row>
    <row r="609" spans="1:8" s="2" customFormat="1" ht="12.75" customHeight="1" x14ac:dyDescent="0.2">
      <c r="A609" s="48"/>
      <c r="B609" s="25" t="s">
        <v>55</v>
      </c>
      <c r="C609" s="25" t="s">
        <v>56</v>
      </c>
      <c r="D609" s="25"/>
      <c r="E609" s="35">
        <f t="shared" si="6"/>
        <v>0</v>
      </c>
      <c r="F609" s="32"/>
      <c r="G609" s="33"/>
      <c r="H609" s="25"/>
    </row>
    <row r="610" spans="1:8" s="2" customFormat="1" ht="12.75" customHeight="1" x14ac:dyDescent="0.2">
      <c r="A610" s="48"/>
      <c r="B610" s="25"/>
      <c r="C610" s="25" t="s">
        <v>17</v>
      </c>
      <c r="D610" s="25"/>
      <c r="E610" s="35">
        <f t="shared" si="6"/>
        <v>0</v>
      </c>
      <c r="F610" s="32"/>
      <c r="G610" s="33"/>
      <c r="H610" s="25"/>
    </row>
    <row r="611" spans="1:8" s="2" customFormat="1" ht="12.75" customHeight="1" x14ac:dyDescent="0.2">
      <c r="A611" s="48"/>
      <c r="B611" s="25" t="s">
        <v>58</v>
      </c>
      <c r="C611" s="25" t="s">
        <v>59</v>
      </c>
      <c r="D611" s="25"/>
      <c r="E611" s="35">
        <f t="shared" si="6"/>
        <v>100</v>
      </c>
      <c r="F611" s="32"/>
      <c r="G611" s="33">
        <v>100</v>
      </c>
      <c r="H611" s="25"/>
    </row>
    <row r="612" spans="1:8" s="2" customFormat="1" ht="12.75" customHeight="1" x14ac:dyDescent="0.2">
      <c r="A612" s="48"/>
      <c r="B612" s="25"/>
      <c r="C612" s="25" t="s">
        <v>17</v>
      </c>
      <c r="D612" s="25"/>
      <c r="E612" s="35">
        <f t="shared" si="6"/>
        <v>59.165999999999997</v>
      </c>
      <c r="F612" s="32"/>
      <c r="G612" s="33">
        <v>59.165999999999997</v>
      </c>
      <c r="H612" s="25"/>
    </row>
    <row r="613" spans="1:8" s="2" customFormat="1" ht="12.75" customHeight="1" x14ac:dyDescent="0.2">
      <c r="A613" s="48"/>
      <c r="B613" s="25" t="s">
        <v>61</v>
      </c>
      <c r="C613" s="25" t="s">
        <v>59</v>
      </c>
      <c r="D613" s="25"/>
      <c r="E613" s="35">
        <f t="shared" si="6"/>
        <v>0</v>
      </c>
      <c r="F613" s="32"/>
      <c r="G613" s="33"/>
      <c r="H613" s="25"/>
    </row>
    <row r="614" spans="1:8" s="2" customFormat="1" ht="12.75" customHeight="1" x14ac:dyDescent="0.2">
      <c r="A614" s="48"/>
      <c r="B614" s="25"/>
      <c r="C614" s="25" t="s">
        <v>17</v>
      </c>
      <c r="D614" s="25"/>
      <c r="E614" s="35">
        <f t="shared" si="6"/>
        <v>0</v>
      </c>
      <c r="F614" s="32"/>
      <c r="G614" s="33"/>
      <c r="H614" s="25"/>
    </row>
    <row r="615" spans="1:8" s="2" customFormat="1" ht="12.75" customHeight="1" x14ac:dyDescent="0.2">
      <c r="A615" s="48"/>
      <c r="B615" s="25" t="s">
        <v>63</v>
      </c>
      <c r="C615" s="25" t="s">
        <v>64</v>
      </c>
      <c r="D615" s="25"/>
      <c r="E615" s="35">
        <f t="shared" si="6"/>
        <v>0</v>
      </c>
      <c r="F615" s="32"/>
      <c r="G615" s="33"/>
      <c r="H615" s="25"/>
    </row>
    <row r="616" spans="1:8" s="2" customFormat="1" ht="12.75" customHeight="1" x14ac:dyDescent="0.2">
      <c r="A616" s="48"/>
      <c r="B616" s="25"/>
      <c r="C616" s="25" t="s">
        <v>17</v>
      </c>
      <c r="D616" s="25"/>
      <c r="E616" s="35">
        <f t="shared" si="6"/>
        <v>0</v>
      </c>
      <c r="F616" s="32"/>
      <c r="G616" s="33"/>
      <c r="H616" s="25"/>
    </row>
    <row r="617" spans="1:8" s="2" customFormat="1" ht="12.75" customHeight="1" x14ac:dyDescent="0.2">
      <c r="A617" s="48"/>
      <c r="B617" s="25" t="s">
        <v>66</v>
      </c>
      <c r="C617" s="25" t="s">
        <v>17</v>
      </c>
      <c r="D617" s="25"/>
      <c r="E617" s="35">
        <f t="shared" si="6"/>
        <v>237.31200000000001</v>
      </c>
      <c r="F617" s="32">
        <v>55.661000000000001</v>
      </c>
      <c r="G617" s="32">
        <v>181.65100000000001</v>
      </c>
      <c r="H617" s="25"/>
    </row>
    <row r="618" spans="1:8" s="2" customFormat="1" ht="12.75" customHeight="1" x14ac:dyDescent="0.2">
      <c r="A618" s="45">
        <v>52</v>
      </c>
      <c r="B618" s="46" t="s">
        <v>120</v>
      </c>
      <c r="C618" s="25" t="s">
        <v>19</v>
      </c>
      <c r="D618" s="25"/>
      <c r="E618" s="35">
        <f t="shared" si="6"/>
        <v>1</v>
      </c>
      <c r="F618" s="32"/>
      <c r="G618" s="33">
        <v>1</v>
      </c>
      <c r="H618" s="25"/>
    </row>
    <row r="619" spans="1:8" s="2" customFormat="1" ht="12.75" customHeight="1" x14ac:dyDescent="0.2">
      <c r="A619" s="48"/>
      <c r="B619" s="25"/>
      <c r="C619" s="25" t="s">
        <v>17</v>
      </c>
      <c r="D619" s="25"/>
      <c r="E619" s="35">
        <f t="shared" si="6"/>
        <v>255.465</v>
      </c>
      <c r="F619" s="32">
        <f>F621+F623+F625+F627+F628</f>
        <v>2.6429999999999998</v>
      </c>
      <c r="G619" s="33">
        <f>G621+G623+G625+G627+G628</f>
        <v>252.822</v>
      </c>
      <c r="H619" s="25"/>
    </row>
    <row r="620" spans="1:8" s="2" customFormat="1" ht="12.75" customHeight="1" x14ac:dyDescent="0.2">
      <c r="A620" s="48"/>
      <c r="B620" s="25" t="s">
        <v>55</v>
      </c>
      <c r="C620" s="25" t="s">
        <v>56</v>
      </c>
      <c r="D620" s="25"/>
      <c r="E620" s="35">
        <f t="shared" si="6"/>
        <v>0</v>
      </c>
      <c r="F620" s="32"/>
      <c r="G620" s="33"/>
      <c r="H620" s="25"/>
    </row>
    <row r="621" spans="1:8" s="2" customFormat="1" ht="12.75" customHeight="1" x14ac:dyDescent="0.2">
      <c r="A621" s="48"/>
      <c r="B621" s="25"/>
      <c r="C621" s="25" t="s">
        <v>17</v>
      </c>
      <c r="D621" s="25"/>
      <c r="E621" s="35">
        <f t="shared" si="6"/>
        <v>0</v>
      </c>
      <c r="F621" s="32"/>
      <c r="G621" s="33"/>
      <c r="H621" s="25"/>
    </row>
    <row r="622" spans="1:8" s="2" customFormat="1" ht="12.75" customHeight="1" x14ac:dyDescent="0.2">
      <c r="A622" s="48"/>
      <c r="B622" s="25" t="s">
        <v>58</v>
      </c>
      <c r="C622" s="25" t="s">
        <v>59</v>
      </c>
      <c r="D622" s="25"/>
      <c r="E622" s="35">
        <f t="shared" si="6"/>
        <v>0</v>
      </c>
      <c r="F622" s="32"/>
      <c r="G622" s="33"/>
      <c r="H622" s="25"/>
    </row>
    <row r="623" spans="1:8" s="2" customFormat="1" ht="12.75" customHeight="1" x14ac:dyDescent="0.2">
      <c r="A623" s="48"/>
      <c r="B623" s="25"/>
      <c r="C623" s="25" t="s">
        <v>17</v>
      </c>
      <c r="D623" s="25"/>
      <c r="E623" s="35">
        <f t="shared" si="6"/>
        <v>0</v>
      </c>
      <c r="F623" s="32"/>
      <c r="G623" s="33"/>
      <c r="H623" s="25"/>
    </row>
    <row r="624" spans="1:8" s="2" customFormat="1" ht="12.75" customHeight="1" x14ac:dyDescent="0.2">
      <c r="A624" s="48"/>
      <c r="B624" s="25" t="s">
        <v>61</v>
      </c>
      <c r="C624" s="25" t="s">
        <v>59</v>
      </c>
      <c r="D624" s="25"/>
      <c r="E624" s="35">
        <f t="shared" si="6"/>
        <v>0</v>
      </c>
      <c r="F624" s="32"/>
      <c r="G624" s="33"/>
      <c r="H624" s="25"/>
    </row>
    <row r="625" spans="1:8" s="2" customFormat="1" ht="12.75" customHeight="1" x14ac:dyDescent="0.2">
      <c r="A625" s="48"/>
      <c r="B625" s="25"/>
      <c r="C625" s="25" t="s">
        <v>17</v>
      </c>
      <c r="D625" s="25"/>
      <c r="E625" s="35">
        <f t="shared" si="6"/>
        <v>0</v>
      </c>
      <c r="F625" s="32"/>
      <c r="G625" s="33"/>
      <c r="H625" s="25"/>
    </row>
    <row r="626" spans="1:8" s="2" customFormat="1" ht="12.75" customHeight="1" x14ac:dyDescent="0.2">
      <c r="A626" s="48"/>
      <c r="B626" s="25" t="s">
        <v>63</v>
      </c>
      <c r="C626" s="25" t="s">
        <v>64</v>
      </c>
      <c r="D626" s="25"/>
      <c r="E626" s="35">
        <f t="shared" si="6"/>
        <v>0</v>
      </c>
      <c r="F626" s="32"/>
      <c r="G626" s="33"/>
      <c r="H626" s="25"/>
    </row>
    <row r="627" spans="1:8" s="2" customFormat="1" ht="12.75" customHeight="1" x14ac:dyDescent="0.2">
      <c r="A627" s="48"/>
      <c r="B627" s="25"/>
      <c r="C627" s="25" t="s">
        <v>17</v>
      </c>
      <c r="D627" s="25"/>
      <c r="E627" s="35">
        <f t="shared" si="6"/>
        <v>0</v>
      </c>
      <c r="F627" s="32"/>
      <c r="G627" s="33"/>
      <c r="H627" s="25"/>
    </row>
    <row r="628" spans="1:8" s="2" customFormat="1" ht="12.75" customHeight="1" x14ac:dyDescent="0.2">
      <c r="A628" s="48"/>
      <c r="B628" s="25" t="s">
        <v>66</v>
      </c>
      <c r="C628" s="25" t="s">
        <v>17</v>
      </c>
      <c r="D628" s="25"/>
      <c r="E628" s="35">
        <f t="shared" si="6"/>
        <v>255.465</v>
      </c>
      <c r="F628" s="32">
        <f>1.581+1.062</f>
        <v>2.6429999999999998</v>
      </c>
      <c r="G628" s="33">
        <f>181.351+71.471</f>
        <v>252.822</v>
      </c>
      <c r="H628" s="25"/>
    </row>
    <row r="629" spans="1:8" s="2" customFormat="1" ht="12.75" customHeight="1" x14ac:dyDescent="0.2">
      <c r="A629" s="45">
        <v>53</v>
      </c>
      <c r="B629" s="46" t="s">
        <v>121</v>
      </c>
      <c r="C629" s="25" t="s">
        <v>19</v>
      </c>
      <c r="D629" s="25"/>
      <c r="E629" s="35">
        <f t="shared" si="6"/>
        <v>1</v>
      </c>
      <c r="F629" s="32"/>
      <c r="G629" s="33">
        <v>1</v>
      </c>
      <c r="H629" s="25"/>
    </row>
    <row r="630" spans="1:8" s="2" customFormat="1" ht="12.75" customHeight="1" x14ac:dyDescent="0.2">
      <c r="A630" s="48"/>
      <c r="B630" s="25"/>
      <c r="C630" s="25" t="s">
        <v>17</v>
      </c>
      <c r="D630" s="25"/>
      <c r="E630" s="35">
        <f t="shared" si="6"/>
        <v>218.27600000000001</v>
      </c>
      <c r="F630" s="32">
        <f>F632+F634+F636+F638+F639</f>
        <v>6.5020000000000007</v>
      </c>
      <c r="G630" s="33">
        <f>G632+G634+G636+G638+G639</f>
        <v>211.774</v>
      </c>
      <c r="H630" s="25"/>
    </row>
    <row r="631" spans="1:8" s="2" customFormat="1" ht="12.75" customHeight="1" x14ac:dyDescent="0.2">
      <c r="A631" s="48"/>
      <c r="B631" s="25" t="s">
        <v>55</v>
      </c>
      <c r="C631" s="25" t="s">
        <v>56</v>
      </c>
      <c r="D631" s="25"/>
      <c r="E631" s="35">
        <f t="shared" si="6"/>
        <v>0</v>
      </c>
      <c r="F631" s="32"/>
      <c r="G631" s="33"/>
      <c r="H631" s="25"/>
    </row>
    <row r="632" spans="1:8" s="2" customFormat="1" ht="12.75" customHeight="1" x14ac:dyDescent="0.2">
      <c r="A632" s="48"/>
      <c r="B632" s="25"/>
      <c r="C632" s="25" t="s">
        <v>17</v>
      </c>
      <c r="D632" s="25"/>
      <c r="E632" s="35">
        <f t="shared" si="6"/>
        <v>0</v>
      </c>
      <c r="F632" s="32"/>
      <c r="G632" s="33"/>
      <c r="H632" s="25"/>
    </row>
    <row r="633" spans="1:8" s="2" customFormat="1" ht="12.75" customHeight="1" x14ac:dyDescent="0.2">
      <c r="A633" s="48"/>
      <c r="B633" s="25" t="s">
        <v>58</v>
      </c>
      <c r="C633" s="25" t="s">
        <v>59</v>
      </c>
      <c r="D633" s="25"/>
      <c r="E633" s="35">
        <f t="shared" si="6"/>
        <v>103</v>
      </c>
      <c r="F633" s="32"/>
      <c r="G633" s="33">
        <v>103</v>
      </c>
      <c r="H633" s="25"/>
    </row>
    <row r="634" spans="1:8" s="2" customFormat="1" ht="12.75" customHeight="1" x14ac:dyDescent="0.2">
      <c r="A634" s="48"/>
      <c r="B634" s="25"/>
      <c r="C634" s="25" t="s">
        <v>17</v>
      </c>
      <c r="D634" s="25"/>
      <c r="E634" s="35">
        <f t="shared" ref="E634:E848" si="9">F634+G634</f>
        <v>61.116</v>
      </c>
      <c r="F634" s="32"/>
      <c r="G634" s="33">
        <v>61.116</v>
      </c>
      <c r="H634" s="25"/>
    </row>
    <row r="635" spans="1:8" s="2" customFormat="1" ht="12.75" customHeight="1" x14ac:dyDescent="0.2">
      <c r="A635" s="48"/>
      <c r="B635" s="25" t="s">
        <v>61</v>
      </c>
      <c r="C635" s="25" t="s">
        <v>59</v>
      </c>
      <c r="D635" s="25"/>
      <c r="E635" s="35">
        <f t="shared" si="9"/>
        <v>0</v>
      </c>
      <c r="F635" s="32"/>
      <c r="G635" s="33"/>
      <c r="H635" s="25"/>
    </row>
    <row r="636" spans="1:8" s="2" customFormat="1" ht="12.75" customHeight="1" x14ac:dyDescent="0.2">
      <c r="A636" s="48"/>
      <c r="B636" s="25"/>
      <c r="C636" s="25" t="s">
        <v>17</v>
      </c>
      <c r="D636" s="25"/>
      <c r="E636" s="35">
        <f t="shared" si="9"/>
        <v>0</v>
      </c>
      <c r="F636" s="32"/>
      <c r="G636" s="33"/>
      <c r="H636" s="25"/>
    </row>
    <row r="637" spans="1:8" s="2" customFormat="1" ht="12.75" customHeight="1" x14ac:dyDescent="0.2">
      <c r="A637" s="48"/>
      <c r="B637" s="25" t="s">
        <v>63</v>
      </c>
      <c r="C637" s="25" t="s">
        <v>64</v>
      </c>
      <c r="D637" s="25"/>
      <c r="E637" s="35">
        <f t="shared" si="9"/>
        <v>0</v>
      </c>
      <c r="F637" s="32"/>
      <c r="G637" s="33"/>
      <c r="H637" s="25"/>
    </row>
    <row r="638" spans="1:8" s="2" customFormat="1" ht="12.75" customHeight="1" x14ac:dyDescent="0.2">
      <c r="A638" s="48"/>
      <c r="B638" s="25"/>
      <c r="C638" s="25" t="s">
        <v>17</v>
      </c>
      <c r="D638" s="25"/>
      <c r="E638" s="35">
        <f t="shared" si="9"/>
        <v>0</v>
      </c>
      <c r="F638" s="32"/>
      <c r="G638" s="33"/>
      <c r="H638" s="25"/>
    </row>
    <row r="639" spans="1:8" s="2" customFormat="1" ht="12.75" customHeight="1" x14ac:dyDescent="0.2">
      <c r="A639" s="48"/>
      <c r="B639" s="25" t="s">
        <v>66</v>
      </c>
      <c r="C639" s="25" t="s">
        <v>17</v>
      </c>
      <c r="D639" s="25"/>
      <c r="E639" s="35">
        <f t="shared" si="9"/>
        <v>157.16000000000003</v>
      </c>
      <c r="F639" s="32">
        <f>4.921+1.581</f>
        <v>6.5020000000000007</v>
      </c>
      <c r="G639" s="32">
        <v>150.65800000000002</v>
      </c>
      <c r="H639" s="25"/>
    </row>
    <row r="640" spans="1:8" s="2" customFormat="1" ht="12.75" customHeight="1" x14ac:dyDescent="0.2">
      <c r="A640" s="45">
        <v>54</v>
      </c>
      <c r="B640" s="46" t="s">
        <v>122</v>
      </c>
      <c r="C640" s="25" t="s">
        <v>19</v>
      </c>
      <c r="D640" s="25"/>
      <c r="E640" s="35">
        <f t="shared" si="9"/>
        <v>1</v>
      </c>
      <c r="F640" s="32"/>
      <c r="G640" s="33">
        <v>1</v>
      </c>
      <c r="H640" s="25"/>
    </row>
    <row r="641" spans="1:8" s="2" customFormat="1" ht="12.75" customHeight="1" x14ac:dyDescent="0.2">
      <c r="A641" s="48"/>
      <c r="B641" s="25"/>
      <c r="C641" s="25" t="s">
        <v>17</v>
      </c>
      <c r="D641" s="25"/>
      <c r="E641" s="35">
        <f t="shared" si="9"/>
        <v>196.727</v>
      </c>
      <c r="F641" s="32">
        <f>F643+F645+F647+F649+F650</f>
        <v>0</v>
      </c>
      <c r="G641" s="33">
        <f>G643+G645+G647+G649+G650</f>
        <v>196.727</v>
      </c>
      <c r="H641" s="25"/>
    </row>
    <row r="642" spans="1:8" s="2" customFormat="1" ht="12.75" customHeight="1" x14ac:dyDescent="0.2">
      <c r="A642" s="48"/>
      <c r="B642" s="25" t="s">
        <v>55</v>
      </c>
      <c r="C642" s="25" t="s">
        <v>56</v>
      </c>
      <c r="D642" s="25"/>
      <c r="E642" s="35">
        <f t="shared" si="9"/>
        <v>0</v>
      </c>
      <c r="F642" s="32"/>
      <c r="G642" s="33"/>
      <c r="H642" s="25"/>
    </row>
    <row r="643" spans="1:8" s="2" customFormat="1" ht="12.75" customHeight="1" x14ac:dyDescent="0.2">
      <c r="A643" s="48"/>
      <c r="B643" s="25"/>
      <c r="C643" s="25" t="s">
        <v>17</v>
      </c>
      <c r="D643" s="25"/>
      <c r="E643" s="35">
        <f t="shared" si="9"/>
        <v>0</v>
      </c>
      <c r="F643" s="32"/>
      <c r="G643" s="33"/>
      <c r="H643" s="25"/>
    </row>
    <row r="644" spans="1:8" s="2" customFormat="1" ht="12.75" customHeight="1" x14ac:dyDescent="0.2">
      <c r="A644" s="48"/>
      <c r="B644" s="25" t="s">
        <v>58</v>
      </c>
      <c r="C644" s="25" t="s">
        <v>59</v>
      </c>
      <c r="D644" s="25"/>
      <c r="E644" s="35">
        <f t="shared" si="9"/>
        <v>110</v>
      </c>
      <c r="F644" s="32"/>
      <c r="G644" s="33">
        <v>110</v>
      </c>
      <c r="H644" s="25"/>
    </row>
    <row r="645" spans="1:8" s="2" customFormat="1" ht="12.75" customHeight="1" x14ac:dyDescent="0.2">
      <c r="A645" s="48"/>
      <c r="B645" s="25"/>
      <c r="C645" s="25" t="s">
        <v>17</v>
      </c>
      <c r="D645" s="25"/>
      <c r="E645" s="35">
        <f t="shared" si="9"/>
        <v>65.03</v>
      </c>
      <c r="F645" s="32"/>
      <c r="G645" s="33">
        <v>65.03</v>
      </c>
      <c r="H645" s="25"/>
    </row>
    <row r="646" spans="1:8" s="2" customFormat="1" ht="12.75" customHeight="1" x14ac:dyDescent="0.2">
      <c r="A646" s="48"/>
      <c r="B646" s="25" t="s">
        <v>61</v>
      </c>
      <c r="C646" s="25" t="s">
        <v>59</v>
      </c>
      <c r="D646" s="25"/>
      <c r="E646" s="35">
        <f t="shared" si="9"/>
        <v>0</v>
      </c>
      <c r="F646" s="32"/>
      <c r="G646" s="33"/>
      <c r="H646" s="25"/>
    </row>
    <row r="647" spans="1:8" s="2" customFormat="1" ht="12.75" customHeight="1" x14ac:dyDescent="0.2">
      <c r="A647" s="48"/>
      <c r="B647" s="25"/>
      <c r="C647" s="25" t="s">
        <v>17</v>
      </c>
      <c r="D647" s="25"/>
      <c r="E647" s="35">
        <f t="shared" si="9"/>
        <v>0</v>
      </c>
      <c r="F647" s="32"/>
      <c r="G647" s="33"/>
      <c r="H647" s="25"/>
    </row>
    <row r="648" spans="1:8" s="2" customFormat="1" ht="12.75" customHeight="1" x14ac:dyDescent="0.2">
      <c r="A648" s="48"/>
      <c r="B648" s="25" t="s">
        <v>63</v>
      </c>
      <c r="C648" s="25" t="s">
        <v>64</v>
      </c>
      <c r="D648" s="25"/>
      <c r="E648" s="35">
        <f t="shared" si="9"/>
        <v>0</v>
      </c>
      <c r="F648" s="32"/>
      <c r="G648" s="33"/>
      <c r="H648" s="25"/>
    </row>
    <row r="649" spans="1:8" s="2" customFormat="1" ht="12.75" customHeight="1" x14ac:dyDescent="0.2">
      <c r="A649" s="48"/>
      <c r="B649" s="25"/>
      <c r="C649" s="25" t="s">
        <v>17</v>
      </c>
      <c r="D649" s="25"/>
      <c r="E649" s="35">
        <f t="shared" si="9"/>
        <v>0</v>
      </c>
      <c r="F649" s="32"/>
      <c r="G649" s="33"/>
      <c r="H649" s="25"/>
    </row>
    <row r="650" spans="1:8" s="2" customFormat="1" ht="12.75" customHeight="1" x14ac:dyDescent="0.2">
      <c r="A650" s="48"/>
      <c r="B650" s="25" t="s">
        <v>66</v>
      </c>
      <c r="C650" s="25" t="s">
        <v>17</v>
      </c>
      <c r="D650" s="25"/>
      <c r="E650" s="35">
        <f t="shared" si="9"/>
        <v>131.697</v>
      </c>
      <c r="F650" s="32"/>
      <c r="G650" s="32">
        <v>131.697</v>
      </c>
      <c r="H650" s="25"/>
    </row>
    <row r="651" spans="1:8" s="2" customFormat="1" ht="12.75" customHeight="1" x14ac:dyDescent="0.2">
      <c r="A651" s="45">
        <v>55</v>
      </c>
      <c r="B651" s="46" t="s">
        <v>123</v>
      </c>
      <c r="C651" s="25" t="s">
        <v>19</v>
      </c>
      <c r="D651" s="25"/>
      <c r="E651" s="35">
        <f t="shared" si="9"/>
        <v>1</v>
      </c>
      <c r="F651" s="32"/>
      <c r="G651" s="33">
        <v>1</v>
      </c>
      <c r="H651" s="25"/>
    </row>
    <row r="652" spans="1:8" s="2" customFormat="1" ht="12.75" customHeight="1" x14ac:dyDescent="0.2">
      <c r="A652" s="48"/>
      <c r="B652" s="25"/>
      <c r="C652" s="25" t="s">
        <v>17</v>
      </c>
      <c r="D652" s="25"/>
      <c r="E652" s="35">
        <f t="shared" si="9"/>
        <v>90.676000000000002</v>
      </c>
      <c r="F652" s="32">
        <f>F654+F656+F658+F660+F661</f>
        <v>0</v>
      </c>
      <c r="G652" s="33">
        <f>G654+G656+G658+G660+G661</f>
        <v>90.676000000000002</v>
      </c>
      <c r="H652" s="25"/>
    </row>
    <row r="653" spans="1:8" s="2" customFormat="1" ht="12.75" customHeight="1" x14ac:dyDescent="0.2">
      <c r="A653" s="48"/>
      <c r="B653" s="25" t="s">
        <v>55</v>
      </c>
      <c r="C653" s="25" t="s">
        <v>56</v>
      </c>
      <c r="D653" s="25"/>
      <c r="E653" s="35">
        <f t="shared" si="9"/>
        <v>0</v>
      </c>
      <c r="F653" s="32"/>
      <c r="G653" s="33"/>
      <c r="H653" s="25"/>
    </row>
    <row r="654" spans="1:8" s="2" customFormat="1" ht="12.75" customHeight="1" x14ac:dyDescent="0.2">
      <c r="A654" s="48"/>
      <c r="B654" s="25"/>
      <c r="C654" s="25" t="s">
        <v>17</v>
      </c>
      <c r="D654" s="25"/>
      <c r="E654" s="35">
        <f t="shared" si="9"/>
        <v>0</v>
      </c>
      <c r="F654" s="32"/>
      <c r="G654" s="33"/>
      <c r="H654" s="25"/>
    </row>
    <row r="655" spans="1:8" s="2" customFormat="1" ht="12.75" customHeight="1" x14ac:dyDescent="0.2">
      <c r="A655" s="48"/>
      <c r="B655" s="25" t="s">
        <v>58</v>
      </c>
      <c r="C655" s="25" t="s">
        <v>59</v>
      </c>
      <c r="D655" s="25"/>
      <c r="E655" s="35">
        <f t="shared" si="9"/>
        <v>0</v>
      </c>
      <c r="F655" s="32"/>
      <c r="G655" s="33"/>
      <c r="H655" s="25"/>
    </row>
    <row r="656" spans="1:8" s="2" customFormat="1" ht="12.75" customHeight="1" x14ac:dyDescent="0.2">
      <c r="A656" s="48"/>
      <c r="B656" s="25"/>
      <c r="C656" s="25" t="s">
        <v>17</v>
      </c>
      <c r="D656" s="25"/>
      <c r="E656" s="35">
        <f t="shared" si="9"/>
        <v>0</v>
      </c>
      <c r="F656" s="32"/>
      <c r="G656" s="33"/>
      <c r="H656" s="25"/>
    </row>
    <row r="657" spans="1:8" s="2" customFormat="1" ht="12.75" customHeight="1" x14ac:dyDescent="0.2">
      <c r="A657" s="48"/>
      <c r="B657" s="25" t="s">
        <v>61</v>
      </c>
      <c r="C657" s="25" t="s">
        <v>59</v>
      </c>
      <c r="D657" s="25"/>
      <c r="E657" s="35">
        <f t="shared" si="9"/>
        <v>0</v>
      </c>
      <c r="F657" s="32"/>
      <c r="G657" s="33"/>
      <c r="H657" s="25"/>
    </row>
    <row r="658" spans="1:8" s="2" customFormat="1" ht="12.75" customHeight="1" x14ac:dyDescent="0.2">
      <c r="A658" s="48"/>
      <c r="B658" s="25"/>
      <c r="C658" s="25" t="s">
        <v>17</v>
      </c>
      <c r="D658" s="25"/>
      <c r="E658" s="35">
        <f t="shared" si="9"/>
        <v>0</v>
      </c>
      <c r="F658" s="32"/>
      <c r="G658" s="33"/>
      <c r="H658" s="25"/>
    </row>
    <row r="659" spans="1:8" s="2" customFormat="1" ht="12.75" customHeight="1" x14ac:dyDescent="0.2">
      <c r="A659" s="48"/>
      <c r="B659" s="25" t="s">
        <v>63</v>
      </c>
      <c r="C659" s="25" t="s">
        <v>64</v>
      </c>
      <c r="D659" s="25"/>
      <c r="E659" s="35">
        <f t="shared" si="9"/>
        <v>0</v>
      </c>
      <c r="F659" s="32"/>
      <c r="G659" s="33"/>
      <c r="H659" s="25"/>
    </row>
    <row r="660" spans="1:8" s="2" customFormat="1" ht="12.75" customHeight="1" x14ac:dyDescent="0.2">
      <c r="A660" s="48"/>
      <c r="B660" s="25"/>
      <c r="C660" s="25" t="s">
        <v>17</v>
      </c>
      <c r="D660" s="25"/>
      <c r="E660" s="35">
        <f t="shared" si="9"/>
        <v>0</v>
      </c>
      <c r="F660" s="32"/>
      <c r="G660" s="33"/>
      <c r="H660" s="25"/>
    </row>
    <row r="661" spans="1:8" s="2" customFormat="1" ht="12.75" customHeight="1" x14ac:dyDescent="0.2">
      <c r="A661" s="48"/>
      <c r="B661" s="25" t="s">
        <v>66</v>
      </c>
      <c r="C661" s="25" t="s">
        <v>17</v>
      </c>
      <c r="D661" s="25"/>
      <c r="E661" s="35">
        <f t="shared" si="9"/>
        <v>90.676000000000002</v>
      </c>
      <c r="F661" s="32"/>
      <c r="G661" s="33">
        <v>90.676000000000002</v>
      </c>
      <c r="H661" s="25"/>
    </row>
    <row r="662" spans="1:8" s="2" customFormat="1" ht="12.75" customHeight="1" x14ac:dyDescent="0.2">
      <c r="A662" s="45">
        <v>56</v>
      </c>
      <c r="B662" s="46" t="s">
        <v>124</v>
      </c>
      <c r="C662" s="25" t="s">
        <v>19</v>
      </c>
      <c r="D662" s="25"/>
      <c r="E662" s="35">
        <f t="shared" si="9"/>
        <v>1</v>
      </c>
      <c r="F662" s="32"/>
      <c r="G662" s="33">
        <v>1</v>
      </c>
      <c r="H662" s="25"/>
    </row>
    <row r="663" spans="1:8" s="2" customFormat="1" ht="12.75" customHeight="1" x14ac:dyDescent="0.2">
      <c r="A663" s="48"/>
      <c r="B663" s="25"/>
      <c r="C663" s="25" t="s">
        <v>17</v>
      </c>
      <c r="D663" s="25"/>
      <c r="E663" s="35">
        <f t="shared" si="9"/>
        <v>68.117000000000004</v>
      </c>
      <c r="F663" s="32">
        <f>F665+F667+F669+F671+F672</f>
        <v>0</v>
      </c>
      <c r="G663" s="33">
        <f>G665+G667+G669+G671+G672</f>
        <v>68.117000000000004</v>
      </c>
      <c r="H663" s="25"/>
    </row>
    <row r="664" spans="1:8" s="2" customFormat="1" ht="12.75" customHeight="1" x14ac:dyDescent="0.2">
      <c r="A664" s="48"/>
      <c r="B664" s="25" t="s">
        <v>55</v>
      </c>
      <c r="C664" s="25" t="s">
        <v>56</v>
      </c>
      <c r="D664" s="25"/>
      <c r="E664" s="35">
        <f t="shared" si="9"/>
        <v>0</v>
      </c>
      <c r="F664" s="32"/>
      <c r="G664" s="33"/>
      <c r="H664" s="25"/>
    </row>
    <row r="665" spans="1:8" s="2" customFormat="1" ht="12.75" customHeight="1" x14ac:dyDescent="0.2">
      <c r="A665" s="48"/>
      <c r="B665" s="25"/>
      <c r="C665" s="25" t="s">
        <v>17</v>
      </c>
      <c r="D665" s="25"/>
      <c r="E665" s="35">
        <f t="shared" si="9"/>
        <v>0</v>
      </c>
      <c r="F665" s="32"/>
      <c r="G665" s="33"/>
      <c r="H665" s="25"/>
    </row>
    <row r="666" spans="1:8" s="2" customFormat="1" ht="12.75" customHeight="1" x14ac:dyDescent="0.2">
      <c r="A666" s="48"/>
      <c r="B666" s="25" t="s">
        <v>58</v>
      </c>
      <c r="C666" s="25" t="s">
        <v>59</v>
      </c>
      <c r="D666" s="25"/>
      <c r="E666" s="35">
        <f t="shared" si="9"/>
        <v>0</v>
      </c>
      <c r="F666" s="32"/>
      <c r="G666" s="33"/>
      <c r="H666" s="25"/>
    </row>
    <row r="667" spans="1:8" s="2" customFormat="1" ht="12.75" customHeight="1" x14ac:dyDescent="0.2">
      <c r="A667" s="48"/>
      <c r="B667" s="25"/>
      <c r="C667" s="25" t="s">
        <v>17</v>
      </c>
      <c r="D667" s="25"/>
      <c r="E667" s="35">
        <f t="shared" si="9"/>
        <v>0</v>
      </c>
      <c r="F667" s="32"/>
      <c r="G667" s="33"/>
      <c r="H667" s="25"/>
    </row>
    <row r="668" spans="1:8" s="2" customFormat="1" ht="12.75" customHeight="1" x14ac:dyDescent="0.2">
      <c r="A668" s="48"/>
      <c r="B668" s="25" t="s">
        <v>61</v>
      </c>
      <c r="C668" s="25" t="s">
        <v>59</v>
      </c>
      <c r="D668" s="25"/>
      <c r="E668" s="35">
        <f t="shared" si="9"/>
        <v>0</v>
      </c>
      <c r="F668" s="32"/>
      <c r="G668" s="33"/>
      <c r="H668" s="25"/>
    </row>
    <row r="669" spans="1:8" s="2" customFormat="1" ht="12.75" customHeight="1" x14ac:dyDescent="0.2">
      <c r="A669" s="48"/>
      <c r="B669" s="25"/>
      <c r="C669" s="25" t="s">
        <v>17</v>
      </c>
      <c r="D669" s="25"/>
      <c r="E669" s="35">
        <f t="shared" si="9"/>
        <v>0</v>
      </c>
      <c r="F669" s="32"/>
      <c r="G669" s="33"/>
      <c r="H669" s="25"/>
    </row>
    <row r="670" spans="1:8" s="2" customFormat="1" ht="12.75" customHeight="1" x14ac:dyDescent="0.2">
      <c r="A670" s="48"/>
      <c r="B670" s="25" t="s">
        <v>63</v>
      </c>
      <c r="C670" s="25" t="s">
        <v>64</v>
      </c>
      <c r="D670" s="25"/>
      <c r="E670" s="35">
        <f t="shared" si="9"/>
        <v>0</v>
      </c>
      <c r="F670" s="32"/>
      <c r="G670" s="33"/>
      <c r="H670" s="25"/>
    </row>
    <row r="671" spans="1:8" s="2" customFormat="1" ht="12.75" customHeight="1" x14ac:dyDescent="0.2">
      <c r="A671" s="48"/>
      <c r="B671" s="25"/>
      <c r="C671" s="25" t="s">
        <v>17</v>
      </c>
      <c r="D671" s="25"/>
      <c r="E671" s="35">
        <f t="shared" si="9"/>
        <v>0</v>
      </c>
      <c r="F671" s="32"/>
      <c r="G671" s="33"/>
      <c r="H671" s="25"/>
    </row>
    <row r="672" spans="1:8" s="2" customFormat="1" ht="12.75" customHeight="1" x14ac:dyDescent="0.2">
      <c r="A672" s="48"/>
      <c r="B672" s="25" t="s">
        <v>66</v>
      </c>
      <c r="C672" s="25" t="s">
        <v>17</v>
      </c>
      <c r="D672" s="25"/>
      <c r="E672" s="35">
        <f t="shared" si="9"/>
        <v>68.117000000000004</v>
      </c>
      <c r="F672" s="32"/>
      <c r="G672" s="33">
        <v>68.117000000000004</v>
      </c>
      <c r="H672" s="25"/>
    </row>
    <row r="673" spans="1:8" s="2" customFormat="1" ht="12.75" customHeight="1" x14ac:dyDescent="0.2">
      <c r="A673" s="45">
        <v>57</v>
      </c>
      <c r="B673" s="46" t="s">
        <v>125</v>
      </c>
      <c r="C673" s="25" t="s">
        <v>19</v>
      </c>
      <c r="D673" s="25"/>
      <c r="E673" s="35">
        <f t="shared" si="9"/>
        <v>1</v>
      </c>
      <c r="F673" s="32">
        <v>1</v>
      </c>
      <c r="G673" s="33"/>
      <c r="H673" s="25"/>
    </row>
    <row r="674" spans="1:8" s="2" customFormat="1" ht="12.75" customHeight="1" x14ac:dyDescent="0.2">
      <c r="A674" s="48"/>
      <c r="B674" s="25"/>
      <c r="C674" s="25" t="s">
        <v>17</v>
      </c>
      <c r="D674" s="25"/>
      <c r="E674" s="35">
        <f t="shared" si="9"/>
        <v>50.637999999999998</v>
      </c>
      <c r="F674" s="32">
        <f>F676+F678+F680+F682+F683</f>
        <v>35.598999999999997</v>
      </c>
      <c r="G674" s="33">
        <f>G676+G678+G680+G682+G683</f>
        <v>15.039</v>
      </c>
      <c r="H674" s="25"/>
    </row>
    <row r="675" spans="1:8" s="2" customFormat="1" ht="12.75" customHeight="1" x14ac:dyDescent="0.2">
      <c r="A675" s="48"/>
      <c r="B675" s="25" t="s">
        <v>55</v>
      </c>
      <c r="C675" s="25" t="s">
        <v>56</v>
      </c>
      <c r="D675" s="25"/>
      <c r="E675" s="35">
        <f t="shared" si="9"/>
        <v>0</v>
      </c>
      <c r="F675" s="32"/>
      <c r="G675" s="33"/>
      <c r="H675" s="25"/>
    </row>
    <row r="676" spans="1:8" s="2" customFormat="1" ht="12.75" customHeight="1" x14ac:dyDescent="0.2">
      <c r="A676" s="48"/>
      <c r="B676" s="25"/>
      <c r="C676" s="25" t="s">
        <v>17</v>
      </c>
      <c r="D676" s="25"/>
      <c r="E676" s="35">
        <f t="shared" si="9"/>
        <v>0</v>
      </c>
      <c r="F676" s="32"/>
      <c r="G676" s="33"/>
      <c r="H676" s="25"/>
    </row>
    <row r="677" spans="1:8" s="2" customFormat="1" ht="12.75" customHeight="1" x14ac:dyDescent="0.2">
      <c r="A677" s="48"/>
      <c r="B677" s="25" t="s">
        <v>58</v>
      </c>
      <c r="C677" s="25" t="s">
        <v>59</v>
      </c>
      <c r="D677" s="25"/>
      <c r="E677" s="35">
        <f t="shared" si="9"/>
        <v>80</v>
      </c>
      <c r="F677" s="32">
        <v>80</v>
      </c>
      <c r="G677" s="33"/>
      <c r="H677" s="25"/>
    </row>
    <row r="678" spans="1:8" s="2" customFormat="1" ht="12.75" customHeight="1" x14ac:dyDescent="0.2">
      <c r="A678" s="48"/>
      <c r="B678" s="25"/>
      <c r="C678" s="25" t="s">
        <v>17</v>
      </c>
      <c r="D678" s="25"/>
      <c r="E678" s="35">
        <f t="shared" si="9"/>
        <v>35.598999999999997</v>
      </c>
      <c r="F678" s="32">
        <v>35.598999999999997</v>
      </c>
      <c r="G678" s="33"/>
      <c r="H678" s="25"/>
    </row>
    <row r="679" spans="1:8" s="2" customFormat="1" ht="12.75" customHeight="1" x14ac:dyDescent="0.2">
      <c r="A679" s="48"/>
      <c r="B679" s="25" t="s">
        <v>61</v>
      </c>
      <c r="C679" s="25" t="s">
        <v>59</v>
      </c>
      <c r="D679" s="25"/>
      <c r="E679" s="35">
        <f t="shared" si="9"/>
        <v>0</v>
      </c>
      <c r="F679" s="32"/>
      <c r="G679" s="33"/>
      <c r="H679" s="25"/>
    </row>
    <row r="680" spans="1:8" s="2" customFormat="1" ht="12.75" customHeight="1" x14ac:dyDescent="0.2">
      <c r="A680" s="48"/>
      <c r="B680" s="25"/>
      <c r="C680" s="25" t="s">
        <v>17</v>
      </c>
      <c r="D680" s="25"/>
      <c r="E680" s="35">
        <f t="shared" si="9"/>
        <v>0</v>
      </c>
      <c r="F680" s="32"/>
      <c r="G680" s="33"/>
      <c r="H680" s="25"/>
    </row>
    <row r="681" spans="1:8" s="2" customFormat="1" ht="12.75" customHeight="1" x14ac:dyDescent="0.2">
      <c r="A681" s="48"/>
      <c r="B681" s="25" t="s">
        <v>63</v>
      </c>
      <c r="C681" s="25" t="s">
        <v>64</v>
      </c>
      <c r="D681" s="25"/>
      <c r="E681" s="35">
        <f t="shared" si="9"/>
        <v>0</v>
      </c>
      <c r="F681" s="32"/>
      <c r="G681" s="33"/>
      <c r="H681" s="25"/>
    </row>
    <row r="682" spans="1:8" s="2" customFormat="1" ht="12.75" customHeight="1" x14ac:dyDescent="0.2">
      <c r="A682" s="48"/>
      <c r="B682" s="25"/>
      <c r="C682" s="25" t="s">
        <v>17</v>
      </c>
      <c r="D682" s="25"/>
      <c r="E682" s="35">
        <f t="shared" si="9"/>
        <v>0</v>
      </c>
      <c r="F682" s="32"/>
      <c r="G682" s="33"/>
      <c r="H682" s="25"/>
    </row>
    <row r="683" spans="1:8" s="2" customFormat="1" ht="12.75" customHeight="1" x14ac:dyDescent="0.2">
      <c r="A683" s="48"/>
      <c r="B683" s="25" t="s">
        <v>66</v>
      </c>
      <c r="C683" s="25" t="s">
        <v>17</v>
      </c>
      <c r="D683" s="25"/>
      <c r="E683" s="35">
        <f t="shared" si="9"/>
        <v>15.039</v>
      </c>
      <c r="F683" s="32"/>
      <c r="G683" s="33">
        <v>15.039</v>
      </c>
      <c r="H683" s="25"/>
    </row>
    <row r="684" spans="1:8" s="2" customFormat="1" ht="12.75" customHeight="1" x14ac:dyDescent="0.2">
      <c r="A684" s="45">
        <v>58</v>
      </c>
      <c r="B684" s="46" t="s">
        <v>126</v>
      </c>
      <c r="C684" s="25" t="s">
        <v>19</v>
      </c>
      <c r="D684" s="25"/>
      <c r="E684" s="35">
        <f t="shared" si="9"/>
        <v>1</v>
      </c>
      <c r="F684" s="32"/>
      <c r="G684" s="33">
        <v>1</v>
      </c>
      <c r="H684" s="25"/>
    </row>
    <row r="685" spans="1:8" s="2" customFormat="1" ht="12.75" customHeight="1" x14ac:dyDescent="0.2">
      <c r="A685" s="48"/>
      <c r="B685" s="46"/>
      <c r="C685" s="25" t="s">
        <v>17</v>
      </c>
      <c r="D685" s="25"/>
      <c r="E685" s="35">
        <f t="shared" si="9"/>
        <v>33.616</v>
      </c>
      <c r="F685" s="32">
        <f>F687+F689+F691+F693+F694</f>
        <v>0</v>
      </c>
      <c r="G685" s="33">
        <f>G687+G689+G691+G693+G694</f>
        <v>33.616</v>
      </c>
      <c r="H685" s="25"/>
    </row>
    <row r="686" spans="1:8" s="2" customFormat="1" ht="12.75" customHeight="1" x14ac:dyDescent="0.2">
      <c r="A686" s="48"/>
      <c r="B686" s="25" t="s">
        <v>55</v>
      </c>
      <c r="C686" s="25" t="s">
        <v>56</v>
      </c>
      <c r="D686" s="25"/>
      <c r="E686" s="35">
        <f t="shared" si="9"/>
        <v>0</v>
      </c>
      <c r="F686" s="32"/>
      <c r="G686" s="33"/>
      <c r="H686" s="25"/>
    </row>
    <row r="687" spans="1:8" s="2" customFormat="1" ht="12.75" customHeight="1" x14ac:dyDescent="0.2">
      <c r="A687" s="48"/>
      <c r="B687" s="25"/>
      <c r="C687" s="25" t="s">
        <v>17</v>
      </c>
      <c r="D687" s="25"/>
      <c r="E687" s="35">
        <f t="shared" si="9"/>
        <v>0</v>
      </c>
      <c r="F687" s="32"/>
      <c r="G687" s="33"/>
      <c r="H687" s="25"/>
    </row>
    <row r="688" spans="1:8" s="2" customFormat="1" ht="12.75" customHeight="1" x14ac:dyDescent="0.2">
      <c r="A688" s="48"/>
      <c r="B688" s="25" t="s">
        <v>58</v>
      </c>
      <c r="C688" s="25" t="s">
        <v>59</v>
      </c>
      <c r="D688" s="25"/>
      <c r="E688" s="35">
        <f t="shared" si="9"/>
        <v>0</v>
      </c>
      <c r="F688" s="32"/>
      <c r="G688" s="33"/>
      <c r="H688" s="25"/>
    </row>
    <row r="689" spans="1:8" s="2" customFormat="1" ht="12.75" customHeight="1" x14ac:dyDescent="0.2">
      <c r="A689" s="48"/>
      <c r="B689" s="25"/>
      <c r="C689" s="25" t="s">
        <v>17</v>
      </c>
      <c r="D689" s="25"/>
      <c r="E689" s="35">
        <f t="shared" si="9"/>
        <v>0</v>
      </c>
      <c r="F689" s="32"/>
      <c r="G689" s="33"/>
      <c r="H689" s="25"/>
    </row>
    <row r="690" spans="1:8" s="2" customFormat="1" ht="12.75" customHeight="1" x14ac:dyDescent="0.2">
      <c r="A690" s="48"/>
      <c r="B690" s="25" t="s">
        <v>61</v>
      </c>
      <c r="C690" s="25" t="s">
        <v>59</v>
      </c>
      <c r="D690" s="25"/>
      <c r="E690" s="35">
        <f t="shared" si="9"/>
        <v>0</v>
      </c>
      <c r="F690" s="32"/>
      <c r="G690" s="33"/>
      <c r="H690" s="25"/>
    </row>
    <row r="691" spans="1:8" s="2" customFormat="1" ht="12.75" customHeight="1" x14ac:dyDescent="0.2">
      <c r="A691" s="48"/>
      <c r="B691" s="25"/>
      <c r="C691" s="25" t="s">
        <v>17</v>
      </c>
      <c r="D691" s="25"/>
      <c r="E691" s="35">
        <f t="shared" si="9"/>
        <v>0</v>
      </c>
      <c r="F691" s="32"/>
      <c r="G691" s="33"/>
      <c r="H691" s="25"/>
    </row>
    <row r="692" spans="1:8" s="2" customFormat="1" ht="12.75" customHeight="1" x14ac:dyDescent="0.2">
      <c r="A692" s="48"/>
      <c r="B692" s="25" t="s">
        <v>63</v>
      </c>
      <c r="C692" s="25" t="s">
        <v>64</v>
      </c>
      <c r="D692" s="25"/>
      <c r="E692" s="35">
        <f t="shared" si="9"/>
        <v>0</v>
      </c>
      <c r="F692" s="32"/>
      <c r="G692" s="33"/>
      <c r="H692" s="25"/>
    </row>
    <row r="693" spans="1:8" s="2" customFormat="1" ht="12.75" customHeight="1" x14ac:dyDescent="0.2">
      <c r="A693" s="48"/>
      <c r="B693" s="25"/>
      <c r="C693" s="25" t="s">
        <v>17</v>
      </c>
      <c r="D693" s="25"/>
      <c r="E693" s="35">
        <f t="shared" si="9"/>
        <v>0</v>
      </c>
      <c r="F693" s="32"/>
      <c r="G693" s="33"/>
      <c r="H693" s="25"/>
    </row>
    <row r="694" spans="1:8" s="2" customFormat="1" ht="12.75" customHeight="1" x14ac:dyDescent="0.2">
      <c r="A694" s="48"/>
      <c r="B694" s="25" t="s">
        <v>66</v>
      </c>
      <c r="C694" s="25" t="s">
        <v>17</v>
      </c>
      <c r="D694" s="25"/>
      <c r="E694" s="35">
        <f t="shared" si="9"/>
        <v>33.616</v>
      </c>
      <c r="F694" s="32"/>
      <c r="G694" s="33">
        <v>33.616</v>
      </c>
      <c r="H694" s="25"/>
    </row>
    <row r="695" spans="1:8" s="2" customFormat="1" ht="12.75" customHeight="1" x14ac:dyDescent="0.2">
      <c r="A695" s="45">
        <v>59</v>
      </c>
      <c r="B695" s="46" t="s">
        <v>127</v>
      </c>
      <c r="C695" s="25" t="s">
        <v>19</v>
      </c>
      <c r="D695" s="25"/>
      <c r="E695" s="35">
        <f t="shared" si="9"/>
        <v>1</v>
      </c>
      <c r="F695" s="32">
        <v>1</v>
      </c>
      <c r="G695" s="33"/>
      <c r="H695" s="25"/>
    </row>
    <row r="696" spans="1:8" s="2" customFormat="1" ht="12.75" customHeight="1" x14ac:dyDescent="0.2">
      <c r="A696" s="48"/>
      <c r="B696" s="25"/>
      <c r="C696" s="25" t="s">
        <v>17</v>
      </c>
      <c r="D696" s="25"/>
      <c r="E696" s="35">
        <f t="shared" si="9"/>
        <v>54.518999999999991</v>
      </c>
      <c r="F696" s="32">
        <f>F698+F700+F702+F704+F705</f>
        <v>25.599999999999998</v>
      </c>
      <c r="G696" s="33">
        <f>G698+G700+G702+G704+G705</f>
        <v>28.918999999999997</v>
      </c>
      <c r="H696" s="25"/>
    </row>
    <row r="697" spans="1:8" s="2" customFormat="1" ht="12.75" customHeight="1" x14ac:dyDescent="0.2">
      <c r="A697" s="48"/>
      <c r="B697" s="25" t="s">
        <v>55</v>
      </c>
      <c r="C697" s="25" t="s">
        <v>56</v>
      </c>
      <c r="D697" s="25"/>
      <c r="E697" s="35">
        <f t="shared" si="9"/>
        <v>0</v>
      </c>
      <c r="F697" s="32"/>
      <c r="G697" s="33"/>
      <c r="H697" s="25"/>
    </row>
    <row r="698" spans="1:8" s="2" customFormat="1" ht="12.75" customHeight="1" x14ac:dyDescent="0.2">
      <c r="A698" s="48"/>
      <c r="B698" s="25"/>
      <c r="C698" s="25" t="s">
        <v>17</v>
      </c>
      <c r="D698" s="25"/>
      <c r="E698" s="35">
        <f t="shared" si="9"/>
        <v>0</v>
      </c>
      <c r="F698" s="32"/>
      <c r="G698" s="33"/>
      <c r="H698" s="25"/>
    </row>
    <row r="699" spans="1:8" s="2" customFormat="1" ht="12.75" customHeight="1" x14ac:dyDescent="0.2">
      <c r="A699" s="48"/>
      <c r="B699" s="25" t="s">
        <v>58</v>
      </c>
      <c r="C699" s="25" t="s">
        <v>59</v>
      </c>
      <c r="D699" s="25"/>
      <c r="E699" s="35">
        <f t="shared" si="9"/>
        <v>0</v>
      </c>
      <c r="F699" s="32"/>
      <c r="G699" s="33"/>
      <c r="H699" s="25"/>
    </row>
    <row r="700" spans="1:8" s="2" customFormat="1" ht="12.75" customHeight="1" x14ac:dyDescent="0.2">
      <c r="A700" s="48"/>
      <c r="B700" s="25"/>
      <c r="C700" s="25" t="s">
        <v>17</v>
      </c>
      <c r="D700" s="25"/>
      <c r="E700" s="35">
        <f t="shared" si="9"/>
        <v>0</v>
      </c>
      <c r="F700" s="32"/>
      <c r="G700" s="33"/>
      <c r="H700" s="25"/>
    </row>
    <row r="701" spans="1:8" s="2" customFormat="1" ht="12.75" customHeight="1" x14ac:dyDescent="0.2">
      <c r="A701" s="48"/>
      <c r="B701" s="25" t="s">
        <v>61</v>
      </c>
      <c r="C701" s="25" t="s">
        <v>59</v>
      </c>
      <c r="D701" s="25"/>
      <c r="E701" s="35">
        <f t="shared" si="9"/>
        <v>0</v>
      </c>
      <c r="F701" s="32"/>
      <c r="G701" s="33"/>
      <c r="H701" s="25"/>
    </row>
    <row r="702" spans="1:8" s="2" customFormat="1" ht="12.75" customHeight="1" x14ac:dyDescent="0.2">
      <c r="A702" s="48"/>
      <c r="B702" s="25"/>
      <c r="C702" s="25" t="s">
        <v>17</v>
      </c>
      <c r="D702" s="25"/>
      <c r="E702" s="35">
        <f t="shared" si="9"/>
        <v>0</v>
      </c>
      <c r="F702" s="32"/>
      <c r="G702" s="33"/>
      <c r="H702" s="25"/>
    </row>
    <row r="703" spans="1:8" s="2" customFormat="1" ht="12.75" customHeight="1" x14ac:dyDescent="0.2">
      <c r="A703" s="48"/>
      <c r="B703" s="25" t="s">
        <v>63</v>
      </c>
      <c r="C703" s="25" t="s">
        <v>64</v>
      </c>
      <c r="D703" s="25"/>
      <c r="E703" s="35">
        <f t="shared" si="9"/>
        <v>0</v>
      </c>
      <c r="F703" s="32"/>
      <c r="G703" s="33"/>
      <c r="H703" s="25"/>
    </row>
    <row r="704" spans="1:8" s="2" customFormat="1" ht="12.75" customHeight="1" x14ac:dyDescent="0.2">
      <c r="A704" s="48"/>
      <c r="B704" s="25"/>
      <c r="C704" s="25" t="s">
        <v>17</v>
      </c>
      <c r="D704" s="25"/>
      <c r="E704" s="35">
        <f t="shared" si="9"/>
        <v>0</v>
      </c>
      <c r="F704" s="32"/>
      <c r="G704" s="33"/>
      <c r="H704" s="25"/>
    </row>
    <row r="705" spans="1:8" s="2" customFormat="1" ht="12.75" customHeight="1" x14ac:dyDescent="0.2">
      <c r="A705" s="48"/>
      <c r="B705" s="25" t="s">
        <v>66</v>
      </c>
      <c r="C705" s="25" t="s">
        <v>17</v>
      </c>
      <c r="D705" s="25"/>
      <c r="E705" s="35">
        <f t="shared" si="9"/>
        <v>54.518999999999991</v>
      </c>
      <c r="F705" s="32">
        <f>1.613+23.987</f>
        <v>25.599999999999998</v>
      </c>
      <c r="G705" s="33">
        <f>15.924+12.995</f>
        <v>28.918999999999997</v>
      </c>
      <c r="H705" s="25"/>
    </row>
    <row r="706" spans="1:8" s="2" customFormat="1" ht="12.75" customHeight="1" x14ac:dyDescent="0.2">
      <c r="A706" s="45">
        <v>60</v>
      </c>
      <c r="B706" s="46" t="s">
        <v>128</v>
      </c>
      <c r="C706" s="25" t="s">
        <v>19</v>
      </c>
      <c r="D706" s="25"/>
      <c r="E706" s="35">
        <f t="shared" si="9"/>
        <v>1</v>
      </c>
      <c r="F706" s="32"/>
      <c r="G706" s="33">
        <v>1</v>
      </c>
      <c r="H706" s="25"/>
    </row>
    <row r="707" spans="1:8" s="2" customFormat="1" ht="12.75" customHeight="1" x14ac:dyDescent="0.2">
      <c r="A707" s="48"/>
      <c r="B707" s="25"/>
      <c r="C707" s="25" t="s">
        <v>17</v>
      </c>
      <c r="D707" s="25"/>
      <c r="E707" s="35">
        <f t="shared" si="9"/>
        <v>234.429</v>
      </c>
      <c r="F707" s="32">
        <f>F709+F711+F713+F715+F716</f>
        <v>0</v>
      </c>
      <c r="G707" s="33">
        <f>G709+G711+G713+G715+G716</f>
        <v>234.429</v>
      </c>
      <c r="H707" s="25"/>
    </row>
    <row r="708" spans="1:8" s="2" customFormat="1" ht="12.75" customHeight="1" x14ac:dyDescent="0.2">
      <c r="A708" s="48"/>
      <c r="B708" s="25" t="s">
        <v>55</v>
      </c>
      <c r="C708" s="25" t="s">
        <v>56</v>
      </c>
      <c r="D708" s="25"/>
      <c r="E708" s="35">
        <f t="shared" si="9"/>
        <v>0</v>
      </c>
      <c r="F708" s="32"/>
      <c r="G708" s="33"/>
      <c r="H708" s="25"/>
    </row>
    <row r="709" spans="1:8" s="2" customFormat="1" ht="12.75" customHeight="1" x14ac:dyDescent="0.2">
      <c r="A709" s="48"/>
      <c r="B709" s="25"/>
      <c r="C709" s="25" t="s">
        <v>17</v>
      </c>
      <c r="D709" s="25"/>
      <c r="E709" s="35">
        <f t="shared" si="9"/>
        <v>0</v>
      </c>
      <c r="F709" s="32"/>
      <c r="G709" s="33"/>
      <c r="H709" s="25"/>
    </row>
    <row r="710" spans="1:8" s="2" customFormat="1" ht="12.75" customHeight="1" x14ac:dyDescent="0.2">
      <c r="A710" s="48"/>
      <c r="B710" s="25" t="s">
        <v>58</v>
      </c>
      <c r="C710" s="25" t="s">
        <v>59</v>
      </c>
      <c r="D710" s="25"/>
      <c r="E710" s="35">
        <f t="shared" si="9"/>
        <v>0</v>
      </c>
      <c r="F710" s="32"/>
      <c r="G710" s="33"/>
      <c r="H710" s="25"/>
    </row>
    <row r="711" spans="1:8" s="2" customFormat="1" ht="12.75" customHeight="1" x14ac:dyDescent="0.2">
      <c r="A711" s="48"/>
      <c r="B711" s="25"/>
      <c r="C711" s="25" t="s">
        <v>17</v>
      </c>
      <c r="D711" s="25"/>
      <c r="E711" s="35">
        <f t="shared" si="9"/>
        <v>0</v>
      </c>
      <c r="F711" s="32"/>
      <c r="G711" s="33"/>
      <c r="H711" s="25"/>
    </row>
    <row r="712" spans="1:8" s="2" customFormat="1" ht="12.75" customHeight="1" x14ac:dyDescent="0.2">
      <c r="A712" s="48"/>
      <c r="B712" s="25" t="s">
        <v>61</v>
      </c>
      <c r="C712" s="25" t="s">
        <v>59</v>
      </c>
      <c r="D712" s="25"/>
      <c r="E712" s="35">
        <f t="shared" si="9"/>
        <v>0</v>
      </c>
      <c r="F712" s="32"/>
      <c r="G712" s="33"/>
      <c r="H712" s="25"/>
    </row>
    <row r="713" spans="1:8" s="2" customFormat="1" ht="12.75" customHeight="1" x14ac:dyDescent="0.2">
      <c r="A713" s="48"/>
      <c r="B713" s="25"/>
      <c r="C713" s="25" t="s">
        <v>17</v>
      </c>
      <c r="D713" s="25"/>
      <c r="E713" s="35">
        <f t="shared" si="9"/>
        <v>0</v>
      </c>
      <c r="F713" s="32"/>
      <c r="G713" s="33"/>
      <c r="H713" s="25"/>
    </row>
    <row r="714" spans="1:8" s="2" customFormat="1" ht="12.75" customHeight="1" x14ac:dyDescent="0.2">
      <c r="A714" s="48"/>
      <c r="B714" s="25" t="s">
        <v>63</v>
      </c>
      <c r="C714" s="25" t="s">
        <v>64</v>
      </c>
      <c r="D714" s="25"/>
      <c r="E714" s="35">
        <f t="shared" si="9"/>
        <v>0</v>
      </c>
      <c r="F714" s="32"/>
      <c r="G714" s="33"/>
      <c r="H714" s="25"/>
    </row>
    <row r="715" spans="1:8" s="2" customFormat="1" ht="12.75" customHeight="1" x14ac:dyDescent="0.2">
      <c r="A715" s="48"/>
      <c r="B715" s="25"/>
      <c r="C715" s="25" t="s">
        <v>17</v>
      </c>
      <c r="D715" s="25"/>
      <c r="E715" s="35">
        <f t="shared" si="9"/>
        <v>0</v>
      </c>
      <c r="F715" s="32"/>
      <c r="G715" s="33"/>
      <c r="H715" s="25"/>
    </row>
    <row r="716" spans="1:8" s="2" customFormat="1" ht="12.75" customHeight="1" x14ac:dyDescent="0.2">
      <c r="A716" s="48"/>
      <c r="B716" s="25" t="s">
        <v>66</v>
      </c>
      <c r="C716" s="25" t="s">
        <v>17</v>
      </c>
      <c r="D716" s="25"/>
      <c r="E716" s="35">
        <f t="shared" si="9"/>
        <v>234.429</v>
      </c>
      <c r="F716" s="32"/>
      <c r="G716" s="33">
        <v>234.429</v>
      </c>
      <c r="H716" s="25"/>
    </row>
    <row r="717" spans="1:8" s="2" customFormat="1" ht="12.75" customHeight="1" x14ac:dyDescent="0.2">
      <c r="A717" s="45">
        <v>61</v>
      </c>
      <c r="B717" s="46" t="s">
        <v>129</v>
      </c>
      <c r="C717" s="25" t="s">
        <v>19</v>
      </c>
      <c r="D717" s="25"/>
      <c r="E717" s="35">
        <f>F717+G717</f>
        <v>1</v>
      </c>
      <c r="F717" s="32"/>
      <c r="G717" s="33">
        <v>1</v>
      </c>
      <c r="H717" s="25"/>
    </row>
    <row r="718" spans="1:8" s="2" customFormat="1" ht="12.75" customHeight="1" x14ac:dyDescent="0.2">
      <c r="A718" s="48"/>
      <c r="B718" s="25"/>
      <c r="C718" s="25" t="s">
        <v>17</v>
      </c>
      <c r="D718" s="25"/>
      <c r="E718" s="35">
        <f>F718+G718</f>
        <v>120.95</v>
      </c>
      <c r="F718" s="32">
        <f>F720+F722+F724+F726+F727</f>
        <v>58.14</v>
      </c>
      <c r="G718" s="33">
        <f>G720+G722+G724+G726+G727</f>
        <v>62.81</v>
      </c>
      <c r="H718" s="25"/>
    </row>
    <row r="719" spans="1:8" s="2" customFormat="1" ht="12.75" customHeight="1" x14ac:dyDescent="0.2">
      <c r="A719" s="48"/>
      <c r="B719" s="25" t="s">
        <v>55</v>
      </c>
      <c r="C719" s="25" t="s">
        <v>56</v>
      </c>
      <c r="D719" s="25"/>
      <c r="E719" s="35">
        <f t="shared" ref="E719:E760" si="10">F719+G719</f>
        <v>0</v>
      </c>
      <c r="F719" s="32"/>
      <c r="G719" s="33"/>
      <c r="H719" s="25"/>
    </row>
    <row r="720" spans="1:8" s="2" customFormat="1" ht="12.75" customHeight="1" x14ac:dyDescent="0.2">
      <c r="A720" s="48"/>
      <c r="B720" s="25"/>
      <c r="C720" s="25" t="s">
        <v>17</v>
      </c>
      <c r="D720" s="25"/>
      <c r="E720" s="35">
        <f t="shared" si="10"/>
        <v>0</v>
      </c>
      <c r="F720" s="32"/>
      <c r="G720" s="33"/>
      <c r="H720" s="25"/>
    </row>
    <row r="721" spans="1:8" s="2" customFormat="1" ht="12.75" customHeight="1" x14ac:dyDescent="0.2">
      <c r="A721" s="48"/>
      <c r="B721" s="25" t="s">
        <v>58</v>
      </c>
      <c r="C721" s="25" t="s">
        <v>59</v>
      </c>
      <c r="D721" s="25"/>
      <c r="E721" s="35">
        <f t="shared" si="10"/>
        <v>120</v>
      </c>
      <c r="F721" s="32">
        <v>120</v>
      </c>
      <c r="G721" s="33"/>
      <c r="H721" s="25"/>
    </row>
    <row r="722" spans="1:8" s="2" customFormat="1" ht="12.75" customHeight="1" x14ac:dyDescent="0.2">
      <c r="A722" s="48"/>
      <c r="B722" s="25"/>
      <c r="C722" s="25" t="s">
        <v>17</v>
      </c>
      <c r="D722" s="25"/>
      <c r="E722" s="35">
        <f t="shared" si="10"/>
        <v>58.14</v>
      </c>
      <c r="F722" s="32">
        <v>58.14</v>
      </c>
      <c r="G722" s="33"/>
      <c r="H722" s="25"/>
    </row>
    <row r="723" spans="1:8" s="2" customFormat="1" ht="12.75" customHeight="1" x14ac:dyDescent="0.2">
      <c r="A723" s="48"/>
      <c r="B723" s="25" t="s">
        <v>61</v>
      </c>
      <c r="C723" s="25" t="s">
        <v>59</v>
      </c>
      <c r="D723" s="25"/>
      <c r="E723" s="35">
        <f t="shared" si="10"/>
        <v>0</v>
      </c>
      <c r="F723" s="32"/>
      <c r="G723" s="33"/>
      <c r="H723" s="25"/>
    </row>
    <row r="724" spans="1:8" s="2" customFormat="1" ht="12.75" customHeight="1" x14ac:dyDescent="0.2">
      <c r="A724" s="48"/>
      <c r="B724" s="25"/>
      <c r="C724" s="25" t="s">
        <v>17</v>
      </c>
      <c r="D724" s="25"/>
      <c r="E724" s="35">
        <f t="shared" si="10"/>
        <v>0</v>
      </c>
      <c r="F724" s="32"/>
      <c r="G724" s="33"/>
      <c r="H724" s="25"/>
    </row>
    <row r="725" spans="1:8" s="2" customFormat="1" ht="12.75" customHeight="1" x14ac:dyDescent="0.2">
      <c r="A725" s="48"/>
      <c r="B725" s="25" t="s">
        <v>63</v>
      </c>
      <c r="C725" s="25" t="s">
        <v>64</v>
      </c>
      <c r="D725" s="25"/>
      <c r="E725" s="35">
        <f t="shared" si="10"/>
        <v>0</v>
      </c>
      <c r="F725" s="32"/>
      <c r="G725" s="33"/>
      <c r="H725" s="25"/>
    </row>
    <row r="726" spans="1:8" s="2" customFormat="1" ht="12.75" customHeight="1" x14ac:dyDescent="0.2">
      <c r="A726" s="48"/>
      <c r="B726" s="25"/>
      <c r="C726" s="25" t="s">
        <v>17</v>
      </c>
      <c r="D726" s="25"/>
      <c r="E726" s="35">
        <f t="shared" si="10"/>
        <v>0</v>
      </c>
      <c r="F726" s="32"/>
      <c r="G726" s="33"/>
      <c r="H726" s="25"/>
    </row>
    <row r="727" spans="1:8" s="2" customFormat="1" ht="12.75" customHeight="1" x14ac:dyDescent="0.2">
      <c r="A727" s="48"/>
      <c r="B727" s="25" t="s">
        <v>66</v>
      </c>
      <c r="C727" s="25" t="s">
        <v>17</v>
      </c>
      <c r="D727" s="25"/>
      <c r="E727" s="35">
        <f t="shared" si="10"/>
        <v>62.81</v>
      </c>
      <c r="F727" s="32"/>
      <c r="G727" s="33">
        <v>62.81</v>
      </c>
      <c r="H727" s="25"/>
    </row>
    <row r="728" spans="1:8" s="2" customFormat="1" ht="12.75" customHeight="1" x14ac:dyDescent="0.2">
      <c r="A728" s="45">
        <v>62</v>
      </c>
      <c r="B728" s="46" t="s">
        <v>130</v>
      </c>
      <c r="C728" s="25" t="s">
        <v>19</v>
      </c>
      <c r="D728" s="25"/>
      <c r="E728" s="35">
        <f t="shared" si="10"/>
        <v>1</v>
      </c>
      <c r="F728" s="32"/>
      <c r="G728" s="33">
        <v>1</v>
      </c>
      <c r="H728" s="25"/>
    </row>
    <row r="729" spans="1:8" s="2" customFormat="1" ht="12.75" customHeight="1" x14ac:dyDescent="0.2">
      <c r="A729" s="48"/>
      <c r="B729" s="25"/>
      <c r="C729" s="25" t="s">
        <v>17</v>
      </c>
      <c r="D729" s="25"/>
      <c r="E729" s="35">
        <f t="shared" si="10"/>
        <v>260.16700000000003</v>
      </c>
      <c r="F729" s="32">
        <f>F731+F733+F735+F737+F738</f>
        <v>22.2</v>
      </c>
      <c r="G729" s="33">
        <f>G731+G733+G735+G737+G738</f>
        <v>237.96700000000001</v>
      </c>
      <c r="H729" s="25"/>
    </row>
    <row r="730" spans="1:8" s="2" customFormat="1" ht="12.75" customHeight="1" x14ac:dyDescent="0.2">
      <c r="A730" s="48"/>
      <c r="B730" s="25" t="s">
        <v>55</v>
      </c>
      <c r="C730" s="25" t="s">
        <v>56</v>
      </c>
      <c r="D730" s="25"/>
      <c r="E730" s="35">
        <f t="shared" si="10"/>
        <v>0</v>
      </c>
      <c r="F730" s="32"/>
      <c r="G730" s="33"/>
      <c r="H730" s="25"/>
    </row>
    <row r="731" spans="1:8" s="2" customFormat="1" ht="12.75" customHeight="1" x14ac:dyDescent="0.2">
      <c r="A731" s="48"/>
      <c r="B731" s="25"/>
      <c r="C731" s="25" t="s">
        <v>17</v>
      </c>
      <c r="D731" s="25"/>
      <c r="E731" s="35">
        <f t="shared" si="10"/>
        <v>0</v>
      </c>
      <c r="F731" s="32"/>
      <c r="G731" s="33"/>
      <c r="H731" s="25"/>
    </row>
    <row r="732" spans="1:8" s="2" customFormat="1" ht="12.75" customHeight="1" x14ac:dyDescent="0.2">
      <c r="A732" s="48"/>
      <c r="B732" s="25" t="s">
        <v>58</v>
      </c>
      <c r="C732" s="25" t="s">
        <v>59</v>
      </c>
      <c r="D732" s="25"/>
      <c r="E732" s="35">
        <f t="shared" si="10"/>
        <v>50</v>
      </c>
      <c r="F732" s="32">
        <v>50</v>
      </c>
      <c r="G732" s="33"/>
      <c r="H732" s="25"/>
    </row>
    <row r="733" spans="1:8" s="2" customFormat="1" ht="12.75" customHeight="1" x14ac:dyDescent="0.2">
      <c r="A733" s="48"/>
      <c r="B733" s="25"/>
      <c r="C733" s="25" t="s">
        <v>17</v>
      </c>
      <c r="D733" s="25"/>
      <c r="E733" s="35">
        <f t="shared" si="10"/>
        <v>22.2</v>
      </c>
      <c r="F733" s="32">
        <v>22.2</v>
      </c>
      <c r="G733" s="33"/>
      <c r="H733" s="25"/>
    </row>
    <row r="734" spans="1:8" s="2" customFormat="1" ht="12.75" customHeight="1" x14ac:dyDescent="0.2">
      <c r="A734" s="48"/>
      <c r="B734" s="25" t="s">
        <v>61</v>
      </c>
      <c r="C734" s="25" t="s">
        <v>59</v>
      </c>
      <c r="D734" s="25"/>
      <c r="E734" s="35">
        <f t="shared" si="10"/>
        <v>0</v>
      </c>
      <c r="F734" s="32"/>
      <c r="G734" s="33"/>
      <c r="H734" s="25"/>
    </row>
    <row r="735" spans="1:8" s="2" customFormat="1" ht="12.75" customHeight="1" x14ac:dyDescent="0.2">
      <c r="A735" s="48"/>
      <c r="B735" s="25"/>
      <c r="C735" s="25" t="s">
        <v>17</v>
      </c>
      <c r="D735" s="25"/>
      <c r="E735" s="35">
        <f t="shared" si="10"/>
        <v>0</v>
      </c>
      <c r="F735" s="32"/>
      <c r="G735" s="33"/>
      <c r="H735" s="25"/>
    </row>
    <row r="736" spans="1:8" s="2" customFormat="1" ht="12.75" customHeight="1" x14ac:dyDescent="0.2">
      <c r="A736" s="48"/>
      <c r="B736" s="25" t="s">
        <v>63</v>
      </c>
      <c r="C736" s="25" t="s">
        <v>64</v>
      </c>
      <c r="D736" s="25"/>
      <c r="E736" s="35">
        <f t="shared" si="10"/>
        <v>0</v>
      </c>
      <c r="F736" s="32"/>
      <c r="G736" s="33"/>
      <c r="H736" s="25"/>
    </row>
    <row r="737" spans="1:8" s="2" customFormat="1" ht="12.75" customHeight="1" x14ac:dyDescent="0.2">
      <c r="A737" s="48"/>
      <c r="B737" s="25"/>
      <c r="C737" s="25" t="s">
        <v>17</v>
      </c>
      <c r="D737" s="25"/>
      <c r="E737" s="35">
        <f t="shared" si="10"/>
        <v>0</v>
      </c>
      <c r="F737" s="32"/>
      <c r="G737" s="33"/>
      <c r="H737" s="25"/>
    </row>
    <row r="738" spans="1:8" s="2" customFormat="1" ht="12.75" customHeight="1" x14ac:dyDescent="0.2">
      <c r="A738" s="48"/>
      <c r="B738" s="25" t="s">
        <v>66</v>
      </c>
      <c r="C738" s="25" t="s">
        <v>17</v>
      </c>
      <c r="D738" s="25"/>
      <c r="E738" s="35">
        <f t="shared" si="10"/>
        <v>237.96700000000001</v>
      </c>
      <c r="F738" s="32"/>
      <c r="G738" s="33">
        <v>237.96700000000001</v>
      </c>
      <c r="H738" s="25"/>
    </row>
    <row r="739" spans="1:8" s="2" customFormat="1" ht="12.75" customHeight="1" x14ac:dyDescent="0.2">
      <c r="A739" s="45">
        <v>63</v>
      </c>
      <c r="B739" s="46" t="s">
        <v>131</v>
      </c>
      <c r="C739" s="25" t="s">
        <v>19</v>
      </c>
      <c r="D739" s="25"/>
      <c r="E739" s="35">
        <f t="shared" si="10"/>
        <v>1</v>
      </c>
      <c r="F739" s="32">
        <v>1</v>
      </c>
      <c r="G739" s="33"/>
      <c r="H739" s="25"/>
    </row>
    <row r="740" spans="1:8" s="2" customFormat="1" ht="12.75" customHeight="1" x14ac:dyDescent="0.2">
      <c r="A740" s="48"/>
      <c r="B740" s="25"/>
      <c r="C740" s="25" t="s">
        <v>17</v>
      </c>
      <c r="D740" s="25"/>
      <c r="E740" s="35">
        <f t="shared" si="10"/>
        <v>271.31299999999999</v>
      </c>
      <c r="F740" s="32">
        <f>F742+F744+F746+F748+F749</f>
        <v>216.81800000000001</v>
      </c>
      <c r="G740" s="33">
        <f>G742+G744+G746+G748+G749</f>
        <v>54.494999999999997</v>
      </c>
      <c r="H740" s="25"/>
    </row>
    <row r="741" spans="1:8" s="2" customFormat="1" ht="12.75" customHeight="1" x14ac:dyDescent="0.2">
      <c r="A741" s="48"/>
      <c r="B741" s="25" t="s">
        <v>55</v>
      </c>
      <c r="C741" s="25" t="s">
        <v>56</v>
      </c>
      <c r="D741" s="25"/>
      <c r="E741" s="35">
        <f t="shared" si="10"/>
        <v>29</v>
      </c>
      <c r="F741" s="32">
        <v>29</v>
      </c>
      <c r="G741" s="33"/>
      <c r="H741" s="25"/>
    </row>
    <row r="742" spans="1:8" s="2" customFormat="1" ht="12.75" customHeight="1" x14ac:dyDescent="0.2">
      <c r="A742" s="48"/>
      <c r="B742" s="25"/>
      <c r="C742" s="25" t="s">
        <v>17</v>
      </c>
      <c r="D742" s="25"/>
      <c r="E742" s="35">
        <f t="shared" si="10"/>
        <v>161.15700000000001</v>
      </c>
      <c r="F742" s="32">
        <v>161.15700000000001</v>
      </c>
      <c r="G742" s="33"/>
      <c r="H742" s="25"/>
    </row>
    <row r="743" spans="1:8" s="2" customFormat="1" ht="12.75" customHeight="1" x14ac:dyDescent="0.2">
      <c r="A743" s="48"/>
      <c r="B743" s="25" t="s">
        <v>58</v>
      </c>
      <c r="C743" s="25" t="s">
        <v>59</v>
      </c>
      <c r="D743" s="25"/>
      <c r="E743" s="35">
        <f t="shared" si="10"/>
        <v>0</v>
      </c>
      <c r="F743" s="32"/>
      <c r="G743" s="33"/>
      <c r="H743" s="25"/>
    </row>
    <row r="744" spans="1:8" s="2" customFormat="1" ht="12.75" customHeight="1" x14ac:dyDescent="0.2">
      <c r="A744" s="48"/>
      <c r="B744" s="25"/>
      <c r="C744" s="25" t="s">
        <v>17</v>
      </c>
      <c r="D744" s="25"/>
      <c r="E744" s="35">
        <f t="shared" si="10"/>
        <v>0</v>
      </c>
      <c r="F744" s="32"/>
      <c r="G744" s="33"/>
      <c r="H744" s="25"/>
    </row>
    <row r="745" spans="1:8" s="2" customFormat="1" ht="12.75" customHeight="1" x14ac:dyDescent="0.2">
      <c r="A745" s="48"/>
      <c r="B745" s="25" t="s">
        <v>61</v>
      </c>
      <c r="C745" s="25" t="s">
        <v>59</v>
      </c>
      <c r="D745" s="25"/>
      <c r="E745" s="35">
        <f t="shared" si="10"/>
        <v>0</v>
      </c>
      <c r="F745" s="32"/>
      <c r="G745" s="33"/>
      <c r="H745" s="25"/>
    </row>
    <row r="746" spans="1:8" s="2" customFormat="1" ht="12.75" customHeight="1" x14ac:dyDescent="0.2">
      <c r="A746" s="48"/>
      <c r="B746" s="25"/>
      <c r="C746" s="25" t="s">
        <v>17</v>
      </c>
      <c r="D746" s="25"/>
      <c r="E746" s="35">
        <f t="shared" si="10"/>
        <v>0</v>
      </c>
      <c r="F746" s="32"/>
      <c r="G746" s="33"/>
      <c r="H746" s="25"/>
    </row>
    <row r="747" spans="1:8" s="2" customFormat="1" ht="12.75" customHeight="1" x14ac:dyDescent="0.2">
      <c r="A747" s="48"/>
      <c r="B747" s="25" t="s">
        <v>63</v>
      </c>
      <c r="C747" s="25" t="s">
        <v>64</v>
      </c>
      <c r="D747" s="25"/>
      <c r="E747" s="35">
        <f t="shared" si="10"/>
        <v>0</v>
      </c>
      <c r="F747" s="32"/>
      <c r="G747" s="33"/>
      <c r="H747" s="25"/>
    </row>
    <row r="748" spans="1:8" s="2" customFormat="1" ht="12.75" customHeight="1" x14ac:dyDescent="0.2">
      <c r="A748" s="48"/>
      <c r="B748" s="25"/>
      <c r="C748" s="25" t="s">
        <v>17</v>
      </c>
      <c r="D748" s="25"/>
      <c r="E748" s="35">
        <f t="shared" si="10"/>
        <v>0</v>
      </c>
      <c r="F748" s="32"/>
      <c r="G748" s="33"/>
      <c r="H748" s="25"/>
    </row>
    <row r="749" spans="1:8" s="2" customFormat="1" ht="12.75" customHeight="1" x14ac:dyDescent="0.2">
      <c r="A749" s="48"/>
      <c r="B749" s="25" t="s">
        <v>66</v>
      </c>
      <c r="C749" s="25" t="s">
        <v>17</v>
      </c>
      <c r="D749" s="25"/>
      <c r="E749" s="35">
        <f t="shared" si="10"/>
        <v>110.15600000000001</v>
      </c>
      <c r="F749" s="32">
        <v>55.661000000000001</v>
      </c>
      <c r="G749" s="32">
        <v>54.494999999999997</v>
      </c>
      <c r="H749" s="25"/>
    </row>
    <row r="750" spans="1:8" s="2" customFormat="1" ht="12.75" customHeight="1" x14ac:dyDescent="0.2">
      <c r="A750" s="45">
        <v>64</v>
      </c>
      <c r="B750" s="46" t="s">
        <v>132</v>
      </c>
      <c r="C750" s="25" t="s">
        <v>19</v>
      </c>
      <c r="D750" s="25"/>
      <c r="E750" s="35">
        <f t="shared" si="10"/>
        <v>1</v>
      </c>
      <c r="F750" s="32">
        <v>1</v>
      </c>
      <c r="G750" s="33"/>
      <c r="H750" s="25"/>
    </row>
    <row r="751" spans="1:8" s="2" customFormat="1" ht="12.75" customHeight="1" x14ac:dyDescent="0.2">
      <c r="A751" s="48"/>
      <c r="B751" s="25"/>
      <c r="C751" s="25" t="s">
        <v>17</v>
      </c>
      <c r="D751" s="25"/>
      <c r="E751" s="35">
        <f t="shared" si="10"/>
        <v>77.335000000000008</v>
      </c>
      <c r="F751" s="32">
        <f>F753+F755+F757+F759+F760</f>
        <v>55.661000000000001</v>
      </c>
      <c r="G751" s="33">
        <f>G753+G755+G757+G759+G760</f>
        <v>21.673999999999999</v>
      </c>
      <c r="H751" s="25"/>
    </row>
    <row r="752" spans="1:8" s="2" customFormat="1" ht="12.75" customHeight="1" x14ac:dyDescent="0.2">
      <c r="A752" s="48"/>
      <c r="B752" s="25" t="s">
        <v>55</v>
      </c>
      <c r="C752" s="25" t="s">
        <v>56</v>
      </c>
      <c r="D752" s="25"/>
      <c r="E752" s="35">
        <f t="shared" si="10"/>
        <v>0</v>
      </c>
      <c r="F752" s="32"/>
      <c r="G752" s="33"/>
      <c r="H752" s="25"/>
    </row>
    <row r="753" spans="1:8" s="2" customFormat="1" ht="12.75" customHeight="1" x14ac:dyDescent="0.2">
      <c r="A753" s="48"/>
      <c r="B753" s="25"/>
      <c r="C753" s="25" t="s">
        <v>17</v>
      </c>
      <c r="D753" s="25"/>
      <c r="E753" s="35">
        <f t="shared" si="10"/>
        <v>0</v>
      </c>
      <c r="F753" s="32"/>
      <c r="G753" s="33"/>
      <c r="H753" s="25"/>
    </row>
    <row r="754" spans="1:8" s="2" customFormat="1" ht="12.75" customHeight="1" x14ac:dyDescent="0.2">
      <c r="A754" s="48"/>
      <c r="B754" s="25" t="s">
        <v>58</v>
      </c>
      <c r="C754" s="25" t="s">
        <v>59</v>
      </c>
      <c r="D754" s="25"/>
      <c r="E754" s="35">
        <f t="shared" si="10"/>
        <v>0</v>
      </c>
      <c r="F754" s="32"/>
      <c r="G754" s="33"/>
      <c r="H754" s="25"/>
    </row>
    <row r="755" spans="1:8" s="2" customFormat="1" ht="12.75" customHeight="1" x14ac:dyDescent="0.2">
      <c r="A755" s="48"/>
      <c r="B755" s="25"/>
      <c r="C755" s="25" t="s">
        <v>17</v>
      </c>
      <c r="D755" s="25"/>
      <c r="E755" s="35">
        <f t="shared" si="10"/>
        <v>0</v>
      </c>
      <c r="F755" s="32"/>
      <c r="G755" s="33"/>
      <c r="H755" s="25"/>
    </row>
    <row r="756" spans="1:8" s="2" customFormat="1" ht="12.75" customHeight="1" x14ac:dyDescent="0.2">
      <c r="A756" s="48"/>
      <c r="B756" s="25" t="s">
        <v>61</v>
      </c>
      <c r="C756" s="25" t="s">
        <v>59</v>
      </c>
      <c r="D756" s="25"/>
      <c r="E756" s="35">
        <f t="shared" si="10"/>
        <v>0</v>
      </c>
      <c r="F756" s="32"/>
      <c r="G756" s="33"/>
      <c r="H756" s="25"/>
    </row>
    <row r="757" spans="1:8" s="2" customFormat="1" ht="12.75" customHeight="1" x14ac:dyDescent="0.2">
      <c r="A757" s="48"/>
      <c r="B757" s="25"/>
      <c r="C757" s="25" t="s">
        <v>17</v>
      </c>
      <c r="D757" s="25"/>
      <c r="E757" s="35">
        <f t="shared" si="10"/>
        <v>0</v>
      </c>
      <c r="F757" s="32"/>
      <c r="G757" s="33"/>
      <c r="H757" s="25"/>
    </row>
    <row r="758" spans="1:8" s="2" customFormat="1" ht="12.75" customHeight="1" x14ac:dyDescent="0.2">
      <c r="A758" s="48"/>
      <c r="B758" s="25" t="s">
        <v>63</v>
      </c>
      <c r="C758" s="25" t="s">
        <v>64</v>
      </c>
      <c r="D758" s="25"/>
      <c r="E758" s="35">
        <f t="shared" si="10"/>
        <v>0</v>
      </c>
      <c r="F758" s="32"/>
      <c r="G758" s="33"/>
      <c r="H758" s="25"/>
    </row>
    <row r="759" spans="1:8" s="2" customFormat="1" ht="12.75" customHeight="1" x14ac:dyDescent="0.2">
      <c r="A759" s="48"/>
      <c r="B759" s="25"/>
      <c r="C759" s="25" t="s">
        <v>17</v>
      </c>
      <c r="D759" s="25"/>
      <c r="E759" s="35">
        <f t="shared" si="10"/>
        <v>0</v>
      </c>
      <c r="F759" s="32"/>
      <c r="G759" s="33"/>
      <c r="H759" s="25"/>
    </row>
    <row r="760" spans="1:8" s="2" customFormat="1" ht="12.75" customHeight="1" x14ac:dyDescent="0.2">
      <c r="A760" s="48"/>
      <c r="B760" s="25" t="s">
        <v>66</v>
      </c>
      <c r="C760" s="25" t="s">
        <v>17</v>
      </c>
      <c r="D760" s="25"/>
      <c r="E760" s="35">
        <f t="shared" si="10"/>
        <v>77.335000000000008</v>
      </c>
      <c r="F760" s="32">
        <v>55.661000000000001</v>
      </c>
      <c r="G760" s="33">
        <v>21.673999999999999</v>
      </c>
      <c r="H760" s="25"/>
    </row>
    <row r="761" spans="1:8" s="2" customFormat="1" ht="12.75" customHeight="1" x14ac:dyDescent="0.2">
      <c r="A761" s="45">
        <v>65</v>
      </c>
      <c r="B761" s="46" t="s">
        <v>133</v>
      </c>
      <c r="C761" s="25" t="s">
        <v>19</v>
      </c>
      <c r="D761" s="25"/>
      <c r="E761" s="35">
        <f t="shared" si="9"/>
        <v>1</v>
      </c>
      <c r="F761" s="32">
        <v>1</v>
      </c>
      <c r="G761" s="33"/>
      <c r="H761" s="25"/>
    </row>
    <row r="762" spans="1:8" s="2" customFormat="1" ht="12.75" customHeight="1" x14ac:dyDescent="0.2">
      <c r="A762" s="48"/>
      <c r="B762" s="25"/>
      <c r="C762" s="25" t="s">
        <v>17</v>
      </c>
      <c r="D762" s="25"/>
      <c r="E762" s="35">
        <f t="shared" si="9"/>
        <v>418.60800000000006</v>
      </c>
      <c r="F762" s="32">
        <f>F764+F766+F768+F770+F771</f>
        <v>319.77300000000002</v>
      </c>
      <c r="G762" s="33">
        <f>G764+G766+G768+G770+G771</f>
        <v>98.835000000000008</v>
      </c>
      <c r="H762" s="25"/>
    </row>
    <row r="763" spans="1:8" s="2" customFormat="1" ht="12.75" customHeight="1" x14ac:dyDescent="0.2">
      <c r="A763" s="48"/>
      <c r="B763" s="25" t="s">
        <v>55</v>
      </c>
      <c r="C763" s="25" t="s">
        <v>56</v>
      </c>
      <c r="D763" s="25"/>
      <c r="E763" s="35">
        <f t="shared" si="9"/>
        <v>1.125</v>
      </c>
      <c r="F763" s="32">
        <v>1.125</v>
      </c>
      <c r="G763" s="33"/>
      <c r="H763" s="25"/>
    </row>
    <row r="764" spans="1:8" s="2" customFormat="1" ht="12.75" customHeight="1" x14ac:dyDescent="0.2">
      <c r="A764" s="48"/>
      <c r="B764" s="25"/>
      <c r="C764" s="25" t="s">
        <v>17</v>
      </c>
      <c r="D764" s="25"/>
      <c r="E764" s="35">
        <f t="shared" si="9"/>
        <v>236.91900000000001</v>
      </c>
      <c r="F764" s="32">
        <v>236.91900000000001</v>
      </c>
      <c r="G764" s="33"/>
      <c r="H764" s="25"/>
    </row>
    <row r="765" spans="1:8" s="2" customFormat="1" ht="12.75" customHeight="1" x14ac:dyDescent="0.2">
      <c r="A765" s="48"/>
      <c r="B765" s="25" t="s">
        <v>58</v>
      </c>
      <c r="C765" s="25" t="s">
        <v>59</v>
      </c>
      <c r="D765" s="25"/>
      <c r="E765" s="35">
        <f t="shared" si="9"/>
        <v>176</v>
      </c>
      <c r="F765" s="32">
        <v>176</v>
      </c>
      <c r="G765" s="33"/>
      <c r="H765" s="25"/>
    </row>
    <row r="766" spans="1:8" s="2" customFormat="1" ht="12.75" customHeight="1" x14ac:dyDescent="0.2">
      <c r="A766" s="48"/>
      <c r="B766" s="25"/>
      <c r="C766" s="25" t="s">
        <v>17</v>
      </c>
      <c r="D766" s="25"/>
      <c r="E766" s="35">
        <f t="shared" si="9"/>
        <v>77.983000000000004</v>
      </c>
      <c r="F766" s="32">
        <v>77.983000000000004</v>
      </c>
      <c r="G766" s="33"/>
      <c r="H766" s="25"/>
    </row>
    <row r="767" spans="1:8" s="2" customFormat="1" ht="12.75" customHeight="1" x14ac:dyDescent="0.2">
      <c r="A767" s="48"/>
      <c r="B767" s="25" t="s">
        <v>61</v>
      </c>
      <c r="C767" s="25" t="s">
        <v>59</v>
      </c>
      <c r="D767" s="25"/>
      <c r="E767" s="35">
        <f t="shared" si="9"/>
        <v>0</v>
      </c>
      <c r="F767" s="32"/>
      <c r="G767" s="33"/>
      <c r="H767" s="25"/>
    </row>
    <row r="768" spans="1:8" s="2" customFormat="1" ht="12.75" customHeight="1" x14ac:dyDescent="0.2">
      <c r="A768" s="48"/>
      <c r="B768" s="25"/>
      <c r="C768" s="25" t="s">
        <v>17</v>
      </c>
      <c r="D768" s="25"/>
      <c r="E768" s="35">
        <f t="shared" si="9"/>
        <v>0</v>
      </c>
      <c r="F768" s="32"/>
      <c r="G768" s="33"/>
      <c r="H768" s="25"/>
    </row>
    <row r="769" spans="1:8" s="2" customFormat="1" ht="12.75" customHeight="1" x14ac:dyDescent="0.2">
      <c r="A769" s="48"/>
      <c r="B769" s="25" t="s">
        <v>63</v>
      </c>
      <c r="C769" s="25" t="s">
        <v>64</v>
      </c>
      <c r="D769" s="25"/>
      <c r="E769" s="35">
        <f t="shared" si="9"/>
        <v>0</v>
      </c>
      <c r="F769" s="32"/>
      <c r="G769" s="33"/>
      <c r="H769" s="25"/>
    </row>
    <row r="770" spans="1:8" s="2" customFormat="1" ht="12.75" customHeight="1" x14ac:dyDescent="0.2">
      <c r="A770" s="48"/>
      <c r="B770" s="25"/>
      <c r="C770" s="25" t="s">
        <v>17</v>
      </c>
      <c r="D770" s="25"/>
      <c r="E770" s="35">
        <f t="shared" si="9"/>
        <v>0</v>
      </c>
      <c r="F770" s="32"/>
      <c r="G770" s="33"/>
      <c r="H770" s="25"/>
    </row>
    <row r="771" spans="1:8" s="2" customFormat="1" ht="12.75" customHeight="1" x14ac:dyDescent="0.2">
      <c r="A771" s="48"/>
      <c r="B771" s="25" t="s">
        <v>66</v>
      </c>
      <c r="C771" s="25" t="s">
        <v>17</v>
      </c>
      <c r="D771" s="25"/>
      <c r="E771" s="35">
        <f t="shared" si="9"/>
        <v>103.706</v>
      </c>
      <c r="F771" s="32">
        <v>4.8710000000000004</v>
      </c>
      <c r="G771" s="33">
        <f>66.348+32.487</f>
        <v>98.835000000000008</v>
      </c>
      <c r="H771" s="25"/>
    </row>
    <row r="772" spans="1:8" s="2" customFormat="1" ht="12.75" customHeight="1" x14ac:dyDescent="0.2">
      <c r="A772" s="45">
        <v>66</v>
      </c>
      <c r="B772" s="46" t="s">
        <v>134</v>
      </c>
      <c r="C772" s="25" t="s">
        <v>19</v>
      </c>
      <c r="D772" s="25"/>
      <c r="E772" s="35">
        <f t="shared" si="9"/>
        <v>1</v>
      </c>
      <c r="F772" s="32"/>
      <c r="G772" s="33">
        <v>1</v>
      </c>
      <c r="H772" s="25"/>
    </row>
    <row r="773" spans="1:8" s="2" customFormat="1" ht="12.75" customHeight="1" x14ac:dyDescent="0.2">
      <c r="A773" s="48"/>
      <c r="B773" s="25"/>
      <c r="C773" s="25" t="s">
        <v>17</v>
      </c>
      <c r="D773" s="25"/>
      <c r="E773" s="35">
        <f t="shared" si="9"/>
        <v>43.347000000000001</v>
      </c>
      <c r="F773" s="32">
        <f>F775+F777+F779+F781+F782</f>
        <v>0</v>
      </c>
      <c r="G773" s="33">
        <f>G775+G777+G779+G781+G782</f>
        <v>43.347000000000001</v>
      </c>
      <c r="H773" s="25"/>
    </row>
    <row r="774" spans="1:8" s="2" customFormat="1" ht="12.75" customHeight="1" x14ac:dyDescent="0.2">
      <c r="A774" s="48"/>
      <c r="B774" s="25" t="s">
        <v>55</v>
      </c>
      <c r="C774" s="25" t="s">
        <v>56</v>
      </c>
      <c r="D774" s="25"/>
      <c r="E774" s="35">
        <f t="shared" si="9"/>
        <v>0</v>
      </c>
      <c r="F774" s="32"/>
      <c r="G774" s="33"/>
      <c r="H774" s="25"/>
    </row>
    <row r="775" spans="1:8" s="2" customFormat="1" ht="12.75" customHeight="1" x14ac:dyDescent="0.2">
      <c r="A775" s="48"/>
      <c r="B775" s="25"/>
      <c r="C775" s="25" t="s">
        <v>17</v>
      </c>
      <c r="D775" s="25"/>
      <c r="E775" s="35">
        <f t="shared" si="9"/>
        <v>0</v>
      </c>
      <c r="F775" s="32"/>
      <c r="G775" s="33"/>
      <c r="H775" s="25"/>
    </row>
    <row r="776" spans="1:8" s="2" customFormat="1" ht="12.75" customHeight="1" x14ac:dyDescent="0.2">
      <c r="A776" s="48"/>
      <c r="B776" s="25" t="s">
        <v>58</v>
      </c>
      <c r="C776" s="25" t="s">
        <v>59</v>
      </c>
      <c r="D776" s="25"/>
      <c r="E776" s="35">
        <f t="shared" si="9"/>
        <v>0</v>
      </c>
      <c r="F776" s="32"/>
      <c r="G776" s="33"/>
      <c r="H776" s="25"/>
    </row>
    <row r="777" spans="1:8" s="2" customFormat="1" ht="12.75" customHeight="1" x14ac:dyDescent="0.2">
      <c r="A777" s="48"/>
      <c r="B777" s="25"/>
      <c r="C777" s="25" t="s">
        <v>17</v>
      </c>
      <c r="D777" s="25"/>
      <c r="E777" s="35">
        <f t="shared" si="9"/>
        <v>0</v>
      </c>
      <c r="F777" s="32"/>
      <c r="G777" s="33"/>
      <c r="H777" s="25"/>
    </row>
    <row r="778" spans="1:8" s="2" customFormat="1" ht="12.75" customHeight="1" x14ac:dyDescent="0.2">
      <c r="A778" s="48"/>
      <c r="B778" s="25" t="s">
        <v>61</v>
      </c>
      <c r="C778" s="25" t="s">
        <v>59</v>
      </c>
      <c r="D778" s="25"/>
      <c r="E778" s="35">
        <f t="shared" si="9"/>
        <v>0</v>
      </c>
      <c r="F778" s="32"/>
      <c r="G778" s="33"/>
      <c r="H778" s="25"/>
    </row>
    <row r="779" spans="1:8" s="2" customFormat="1" ht="12.75" customHeight="1" x14ac:dyDescent="0.2">
      <c r="A779" s="48"/>
      <c r="B779" s="25"/>
      <c r="C779" s="25" t="s">
        <v>17</v>
      </c>
      <c r="D779" s="25"/>
      <c r="E779" s="35">
        <f t="shared" si="9"/>
        <v>0</v>
      </c>
      <c r="F779" s="32"/>
      <c r="G779" s="33"/>
      <c r="H779" s="25"/>
    </row>
    <row r="780" spans="1:8" s="2" customFormat="1" ht="12.75" customHeight="1" x14ac:dyDescent="0.2">
      <c r="A780" s="48"/>
      <c r="B780" s="25" t="s">
        <v>63</v>
      </c>
      <c r="C780" s="25" t="s">
        <v>64</v>
      </c>
      <c r="D780" s="25"/>
      <c r="E780" s="35">
        <f t="shared" si="9"/>
        <v>0</v>
      </c>
      <c r="F780" s="32"/>
      <c r="G780" s="33"/>
      <c r="H780" s="25"/>
    </row>
    <row r="781" spans="1:8" s="2" customFormat="1" ht="12.75" customHeight="1" x14ac:dyDescent="0.2">
      <c r="A781" s="48"/>
      <c r="B781" s="25"/>
      <c r="C781" s="25" t="s">
        <v>17</v>
      </c>
      <c r="D781" s="25"/>
      <c r="E781" s="35">
        <f t="shared" si="9"/>
        <v>0</v>
      </c>
      <c r="F781" s="32"/>
      <c r="G781" s="33"/>
      <c r="H781" s="25"/>
    </row>
    <row r="782" spans="1:8" s="2" customFormat="1" ht="12.75" customHeight="1" x14ac:dyDescent="0.2">
      <c r="A782" s="48"/>
      <c r="B782" s="25" t="s">
        <v>66</v>
      </c>
      <c r="C782" s="25" t="s">
        <v>17</v>
      </c>
      <c r="D782" s="25"/>
      <c r="E782" s="35">
        <f t="shared" si="9"/>
        <v>43.347000000000001</v>
      </c>
      <c r="F782" s="32"/>
      <c r="G782" s="33">
        <v>43.347000000000001</v>
      </c>
      <c r="H782" s="25"/>
    </row>
    <row r="783" spans="1:8" s="2" customFormat="1" ht="12.75" customHeight="1" x14ac:dyDescent="0.2">
      <c r="A783" s="45">
        <v>67</v>
      </c>
      <c r="B783" s="46" t="s">
        <v>135</v>
      </c>
      <c r="C783" s="25" t="s">
        <v>19</v>
      </c>
      <c r="D783" s="25"/>
      <c r="E783" s="35">
        <f t="shared" si="9"/>
        <v>1</v>
      </c>
      <c r="F783" s="32"/>
      <c r="G783" s="33">
        <v>1</v>
      </c>
      <c r="H783" s="25"/>
    </row>
    <row r="784" spans="1:8" s="2" customFormat="1" ht="12.75" customHeight="1" x14ac:dyDescent="0.2">
      <c r="A784" s="48"/>
      <c r="B784" s="25"/>
      <c r="C784" s="25" t="s">
        <v>17</v>
      </c>
      <c r="D784" s="25"/>
      <c r="E784" s="35">
        <f t="shared" si="9"/>
        <v>86.251999999999995</v>
      </c>
      <c r="F784" s="32">
        <f>F786+F788+F790+F792+F793</f>
        <v>0</v>
      </c>
      <c r="G784" s="33">
        <f>G786+G788+G790+G792+G793</f>
        <v>86.251999999999995</v>
      </c>
      <c r="H784" s="25"/>
    </row>
    <row r="785" spans="1:8" s="2" customFormat="1" ht="12.75" customHeight="1" x14ac:dyDescent="0.2">
      <c r="A785" s="48"/>
      <c r="B785" s="25" t="s">
        <v>55</v>
      </c>
      <c r="C785" s="25" t="s">
        <v>56</v>
      </c>
      <c r="D785" s="25"/>
      <c r="E785" s="35">
        <f t="shared" si="9"/>
        <v>0</v>
      </c>
      <c r="F785" s="32"/>
      <c r="G785" s="33"/>
      <c r="H785" s="25"/>
    </row>
    <row r="786" spans="1:8" s="2" customFormat="1" ht="12.75" customHeight="1" x14ac:dyDescent="0.2">
      <c r="A786" s="48"/>
      <c r="B786" s="25"/>
      <c r="C786" s="25" t="s">
        <v>17</v>
      </c>
      <c r="D786" s="25"/>
      <c r="E786" s="35">
        <f t="shared" si="9"/>
        <v>0</v>
      </c>
      <c r="F786" s="32"/>
      <c r="G786" s="33"/>
      <c r="H786" s="25"/>
    </row>
    <row r="787" spans="1:8" s="2" customFormat="1" ht="12.75" customHeight="1" x14ac:dyDescent="0.2">
      <c r="A787" s="48"/>
      <c r="B787" s="25" t="s">
        <v>58</v>
      </c>
      <c r="C787" s="25" t="s">
        <v>59</v>
      </c>
      <c r="D787" s="25"/>
      <c r="E787" s="35">
        <f t="shared" si="9"/>
        <v>0</v>
      </c>
      <c r="F787" s="32"/>
      <c r="G787" s="33"/>
      <c r="H787" s="25"/>
    </row>
    <row r="788" spans="1:8" s="2" customFormat="1" ht="12.75" customHeight="1" x14ac:dyDescent="0.2">
      <c r="A788" s="48"/>
      <c r="B788" s="25"/>
      <c r="C788" s="25" t="s">
        <v>17</v>
      </c>
      <c r="D788" s="25"/>
      <c r="E788" s="35">
        <f t="shared" si="9"/>
        <v>0</v>
      </c>
      <c r="F788" s="32"/>
      <c r="G788" s="33"/>
      <c r="H788" s="25"/>
    </row>
    <row r="789" spans="1:8" s="2" customFormat="1" ht="12.75" customHeight="1" x14ac:dyDescent="0.2">
      <c r="A789" s="48"/>
      <c r="B789" s="25" t="s">
        <v>61</v>
      </c>
      <c r="C789" s="25" t="s">
        <v>59</v>
      </c>
      <c r="D789" s="25"/>
      <c r="E789" s="35">
        <f t="shared" si="9"/>
        <v>0</v>
      </c>
      <c r="F789" s="32"/>
      <c r="G789" s="33"/>
      <c r="H789" s="25"/>
    </row>
    <row r="790" spans="1:8" s="2" customFormat="1" ht="12.75" customHeight="1" x14ac:dyDescent="0.2">
      <c r="A790" s="48"/>
      <c r="B790" s="25"/>
      <c r="C790" s="25" t="s">
        <v>17</v>
      </c>
      <c r="D790" s="25"/>
      <c r="E790" s="35">
        <f t="shared" si="9"/>
        <v>0</v>
      </c>
      <c r="F790" s="32"/>
      <c r="G790" s="33"/>
      <c r="H790" s="25"/>
    </row>
    <row r="791" spans="1:8" s="2" customFormat="1" ht="12.75" customHeight="1" x14ac:dyDescent="0.2">
      <c r="A791" s="48"/>
      <c r="B791" s="25" t="s">
        <v>63</v>
      </c>
      <c r="C791" s="25" t="s">
        <v>64</v>
      </c>
      <c r="D791" s="25"/>
      <c r="E791" s="35">
        <f t="shared" si="9"/>
        <v>0</v>
      </c>
      <c r="F791" s="32"/>
      <c r="G791" s="33"/>
      <c r="H791" s="25"/>
    </row>
    <row r="792" spans="1:8" s="2" customFormat="1" ht="12.75" customHeight="1" x14ac:dyDescent="0.2">
      <c r="A792" s="48"/>
      <c r="B792" s="25"/>
      <c r="C792" s="25" t="s">
        <v>17</v>
      </c>
      <c r="D792" s="25"/>
      <c r="E792" s="35">
        <f t="shared" si="9"/>
        <v>0</v>
      </c>
      <c r="F792" s="32"/>
      <c r="G792" s="33"/>
      <c r="H792" s="25"/>
    </row>
    <row r="793" spans="1:8" s="2" customFormat="1" ht="12.75" customHeight="1" x14ac:dyDescent="0.2">
      <c r="A793" s="48"/>
      <c r="B793" s="25" t="s">
        <v>66</v>
      </c>
      <c r="C793" s="25" t="s">
        <v>17</v>
      </c>
      <c r="D793" s="25"/>
      <c r="E793" s="35">
        <f t="shared" si="9"/>
        <v>86.251999999999995</v>
      </c>
      <c r="F793" s="32"/>
      <c r="G793" s="33">
        <v>86.251999999999995</v>
      </c>
      <c r="H793" s="25"/>
    </row>
    <row r="794" spans="1:8" s="2" customFormat="1" ht="12.75" customHeight="1" x14ac:dyDescent="0.2">
      <c r="A794" s="45">
        <v>68</v>
      </c>
      <c r="B794" s="46" t="s">
        <v>136</v>
      </c>
      <c r="C794" s="25" t="s">
        <v>19</v>
      </c>
      <c r="D794" s="25"/>
      <c r="E794" s="35">
        <f t="shared" si="9"/>
        <v>1</v>
      </c>
      <c r="F794" s="32"/>
      <c r="G794" s="33">
        <v>1</v>
      </c>
      <c r="H794" s="25"/>
    </row>
    <row r="795" spans="1:8" s="2" customFormat="1" ht="12.75" customHeight="1" x14ac:dyDescent="0.2">
      <c r="A795" s="48"/>
      <c r="B795" s="25"/>
      <c r="C795" s="25" t="s">
        <v>17</v>
      </c>
      <c r="D795" s="25"/>
      <c r="E795" s="35">
        <f t="shared" si="9"/>
        <v>271.17700000000002</v>
      </c>
      <c r="F795" s="32">
        <f>F797+F799+F801+F803+F804</f>
        <v>0</v>
      </c>
      <c r="G795" s="33">
        <f>G797+G799+G801+G803+G804</f>
        <v>271.17700000000002</v>
      </c>
      <c r="H795" s="25"/>
    </row>
    <row r="796" spans="1:8" s="2" customFormat="1" ht="12.75" customHeight="1" x14ac:dyDescent="0.2">
      <c r="A796" s="48"/>
      <c r="B796" s="25" t="s">
        <v>55</v>
      </c>
      <c r="C796" s="25" t="s">
        <v>56</v>
      </c>
      <c r="D796" s="25"/>
      <c r="E796" s="35">
        <f t="shared" si="9"/>
        <v>0</v>
      </c>
      <c r="F796" s="32"/>
      <c r="G796" s="33"/>
      <c r="H796" s="25"/>
    </row>
    <row r="797" spans="1:8" s="2" customFormat="1" ht="12.75" customHeight="1" x14ac:dyDescent="0.2">
      <c r="A797" s="48"/>
      <c r="B797" s="25"/>
      <c r="C797" s="25" t="s">
        <v>17</v>
      </c>
      <c r="D797" s="25"/>
      <c r="E797" s="35">
        <f t="shared" si="9"/>
        <v>0</v>
      </c>
      <c r="F797" s="32"/>
      <c r="G797" s="33"/>
      <c r="H797" s="25"/>
    </row>
    <row r="798" spans="1:8" s="2" customFormat="1" ht="12.75" customHeight="1" x14ac:dyDescent="0.2">
      <c r="A798" s="48"/>
      <c r="B798" s="25" t="s">
        <v>58</v>
      </c>
      <c r="C798" s="25" t="s">
        <v>59</v>
      </c>
      <c r="D798" s="25"/>
      <c r="E798" s="35">
        <f t="shared" si="9"/>
        <v>137</v>
      </c>
      <c r="F798" s="32"/>
      <c r="G798" s="33">
        <v>137</v>
      </c>
      <c r="H798" s="25"/>
    </row>
    <row r="799" spans="1:8" s="2" customFormat="1" ht="12.75" customHeight="1" x14ac:dyDescent="0.2">
      <c r="A799" s="48"/>
      <c r="B799" s="25"/>
      <c r="C799" s="25" t="s">
        <v>17</v>
      </c>
      <c r="D799" s="25"/>
      <c r="E799" s="35">
        <f t="shared" si="9"/>
        <v>80.444000000000003</v>
      </c>
      <c r="F799" s="32"/>
      <c r="G799" s="33">
        <v>80.444000000000003</v>
      </c>
      <c r="H799" s="25"/>
    </row>
    <row r="800" spans="1:8" s="2" customFormat="1" ht="12.75" customHeight="1" x14ac:dyDescent="0.2">
      <c r="A800" s="48"/>
      <c r="B800" s="25" t="s">
        <v>61</v>
      </c>
      <c r="C800" s="25" t="s">
        <v>59</v>
      </c>
      <c r="D800" s="25"/>
      <c r="E800" s="35">
        <f t="shared" si="9"/>
        <v>0</v>
      </c>
      <c r="F800" s="32"/>
      <c r="G800" s="33"/>
      <c r="H800" s="25"/>
    </row>
    <row r="801" spans="1:8" s="2" customFormat="1" ht="12.75" customHeight="1" x14ac:dyDescent="0.2">
      <c r="A801" s="48"/>
      <c r="B801" s="25"/>
      <c r="C801" s="25" t="s">
        <v>17</v>
      </c>
      <c r="D801" s="25"/>
      <c r="E801" s="35">
        <f t="shared" si="9"/>
        <v>0</v>
      </c>
      <c r="F801" s="32"/>
      <c r="G801" s="33"/>
      <c r="H801" s="25"/>
    </row>
    <row r="802" spans="1:8" s="2" customFormat="1" ht="12.75" customHeight="1" x14ac:dyDescent="0.2">
      <c r="A802" s="48"/>
      <c r="B802" s="25" t="s">
        <v>63</v>
      </c>
      <c r="C802" s="25" t="s">
        <v>64</v>
      </c>
      <c r="D802" s="25"/>
      <c r="E802" s="35">
        <f t="shared" si="9"/>
        <v>0</v>
      </c>
      <c r="F802" s="32"/>
      <c r="G802" s="33"/>
      <c r="H802" s="25"/>
    </row>
    <row r="803" spans="1:8" s="2" customFormat="1" ht="12.75" customHeight="1" x14ac:dyDescent="0.2">
      <c r="A803" s="48"/>
      <c r="B803" s="25"/>
      <c r="C803" s="25" t="s">
        <v>17</v>
      </c>
      <c r="D803" s="25"/>
      <c r="E803" s="35">
        <f t="shared" si="9"/>
        <v>0</v>
      </c>
      <c r="F803" s="32"/>
      <c r="G803" s="33"/>
      <c r="H803" s="25"/>
    </row>
    <row r="804" spans="1:8" s="2" customFormat="1" ht="12.75" customHeight="1" x14ac:dyDescent="0.2">
      <c r="A804" s="48"/>
      <c r="B804" s="25" t="s">
        <v>66</v>
      </c>
      <c r="C804" s="25" t="s">
        <v>17</v>
      </c>
      <c r="D804" s="25"/>
      <c r="E804" s="35">
        <f t="shared" si="9"/>
        <v>190.733</v>
      </c>
      <c r="F804" s="32"/>
      <c r="G804" s="32">
        <v>190.733</v>
      </c>
      <c r="H804" s="25"/>
    </row>
    <row r="805" spans="1:8" s="2" customFormat="1" ht="12.75" customHeight="1" x14ac:dyDescent="0.2">
      <c r="A805" s="45">
        <v>69</v>
      </c>
      <c r="B805" s="46" t="s">
        <v>137</v>
      </c>
      <c r="C805" s="25" t="s">
        <v>19</v>
      </c>
      <c r="D805" s="25"/>
      <c r="E805" s="35">
        <f t="shared" si="9"/>
        <v>1</v>
      </c>
      <c r="F805" s="32"/>
      <c r="G805" s="33">
        <v>1</v>
      </c>
      <c r="H805" s="25"/>
    </row>
    <row r="806" spans="1:8" s="2" customFormat="1" ht="12.75" customHeight="1" x14ac:dyDescent="0.2">
      <c r="A806" s="48"/>
      <c r="B806" s="25"/>
      <c r="C806" s="25" t="s">
        <v>17</v>
      </c>
      <c r="D806" s="25"/>
      <c r="E806" s="35">
        <f t="shared" si="9"/>
        <v>35.386000000000003</v>
      </c>
      <c r="F806" s="32">
        <f>F808+F810+F812+F814+F815</f>
        <v>0</v>
      </c>
      <c r="G806" s="33">
        <f>G808+G810+G812+G814+G815</f>
        <v>35.386000000000003</v>
      </c>
      <c r="H806" s="25"/>
    </row>
    <row r="807" spans="1:8" s="2" customFormat="1" ht="12.75" customHeight="1" x14ac:dyDescent="0.2">
      <c r="A807" s="48"/>
      <c r="B807" s="25" t="s">
        <v>55</v>
      </c>
      <c r="C807" s="25" t="s">
        <v>56</v>
      </c>
      <c r="D807" s="25"/>
      <c r="E807" s="35">
        <f t="shared" si="9"/>
        <v>0</v>
      </c>
      <c r="F807" s="32"/>
      <c r="G807" s="33"/>
      <c r="H807" s="25"/>
    </row>
    <row r="808" spans="1:8" s="2" customFormat="1" ht="12.75" customHeight="1" x14ac:dyDescent="0.2">
      <c r="A808" s="48"/>
      <c r="B808" s="25"/>
      <c r="C808" s="25" t="s">
        <v>17</v>
      </c>
      <c r="D808" s="25"/>
      <c r="E808" s="35">
        <f t="shared" si="9"/>
        <v>0</v>
      </c>
      <c r="F808" s="32"/>
      <c r="G808" s="33"/>
      <c r="H808" s="25"/>
    </row>
    <row r="809" spans="1:8" s="2" customFormat="1" ht="12.75" customHeight="1" x14ac:dyDescent="0.2">
      <c r="A809" s="48"/>
      <c r="B809" s="25" t="s">
        <v>58</v>
      </c>
      <c r="C809" s="25" t="s">
        <v>59</v>
      </c>
      <c r="D809" s="25"/>
      <c r="E809" s="35">
        <f t="shared" si="9"/>
        <v>0</v>
      </c>
      <c r="F809" s="32"/>
      <c r="G809" s="33"/>
      <c r="H809" s="25"/>
    </row>
    <row r="810" spans="1:8" s="2" customFormat="1" ht="12.75" customHeight="1" x14ac:dyDescent="0.2">
      <c r="A810" s="48"/>
      <c r="B810" s="25"/>
      <c r="C810" s="25" t="s">
        <v>17</v>
      </c>
      <c r="D810" s="25"/>
      <c r="E810" s="35">
        <f t="shared" si="9"/>
        <v>0</v>
      </c>
      <c r="F810" s="32"/>
      <c r="G810" s="33"/>
      <c r="H810" s="25"/>
    </row>
    <row r="811" spans="1:8" s="2" customFormat="1" ht="12.75" customHeight="1" x14ac:dyDescent="0.2">
      <c r="A811" s="48"/>
      <c r="B811" s="25" t="s">
        <v>61</v>
      </c>
      <c r="C811" s="25" t="s">
        <v>59</v>
      </c>
      <c r="D811" s="25"/>
      <c r="E811" s="35">
        <f t="shared" si="9"/>
        <v>0</v>
      </c>
      <c r="F811" s="32"/>
      <c r="G811" s="33"/>
      <c r="H811" s="25"/>
    </row>
    <row r="812" spans="1:8" s="2" customFormat="1" ht="12.75" customHeight="1" x14ac:dyDescent="0.2">
      <c r="A812" s="48"/>
      <c r="B812" s="25"/>
      <c r="C812" s="25" t="s">
        <v>17</v>
      </c>
      <c r="D812" s="25"/>
      <c r="E812" s="35">
        <f t="shared" si="9"/>
        <v>0</v>
      </c>
      <c r="F812" s="32"/>
      <c r="G812" s="33"/>
      <c r="H812" s="25"/>
    </row>
    <row r="813" spans="1:8" s="2" customFormat="1" ht="12.75" customHeight="1" x14ac:dyDescent="0.2">
      <c r="A813" s="48"/>
      <c r="B813" s="25" t="s">
        <v>63</v>
      </c>
      <c r="C813" s="25" t="s">
        <v>64</v>
      </c>
      <c r="D813" s="25"/>
      <c r="E813" s="35">
        <f t="shared" si="9"/>
        <v>0</v>
      </c>
      <c r="F813" s="32"/>
      <c r="G813" s="33"/>
      <c r="H813" s="25"/>
    </row>
    <row r="814" spans="1:8" s="2" customFormat="1" ht="12.75" customHeight="1" x14ac:dyDescent="0.2">
      <c r="A814" s="48"/>
      <c r="B814" s="25"/>
      <c r="C814" s="25" t="s">
        <v>17</v>
      </c>
      <c r="D814" s="25"/>
      <c r="E814" s="35">
        <f t="shared" si="9"/>
        <v>0</v>
      </c>
      <c r="F814" s="32"/>
      <c r="G814" s="33"/>
      <c r="H814" s="25"/>
    </row>
    <row r="815" spans="1:8" s="2" customFormat="1" ht="12.75" customHeight="1" x14ac:dyDescent="0.2">
      <c r="A815" s="48"/>
      <c r="B815" s="25" t="s">
        <v>66</v>
      </c>
      <c r="C815" s="25" t="s">
        <v>17</v>
      </c>
      <c r="D815" s="25"/>
      <c r="E815" s="35">
        <f t="shared" si="9"/>
        <v>35.386000000000003</v>
      </c>
      <c r="F815" s="32"/>
      <c r="G815" s="33">
        <v>35.386000000000003</v>
      </c>
      <c r="H815" s="25"/>
    </row>
    <row r="816" spans="1:8" s="2" customFormat="1" ht="12.75" customHeight="1" x14ac:dyDescent="0.2">
      <c r="A816" s="45">
        <v>70</v>
      </c>
      <c r="B816" s="46" t="s">
        <v>138</v>
      </c>
      <c r="C816" s="25" t="s">
        <v>19</v>
      </c>
      <c r="D816" s="25"/>
      <c r="E816" s="35">
        <f t="shared" si="9"/>
        <v>1</v>
      </c>
      <c r="F816" s="32">
        <v>1</v>
      </c>
      <c r="G816" s="23"/>
      <c r="H816" s="25"/>
    </row>
    <row r="817" spans="1:8" s="2" customFormat="1" ht="12.75" customHeight="1" x14ac:dyDescent="0.2">
      <c r="A817" s="48"/>
      <c r="B817" s="25"/>
      <c r="C817" s="25" t="s">
        <v>17</v>
      </c>
      <c r="D817" s="25"/>
      <c r="E817" s="35">
        <f t="shared" si="9"/>
        <v>4.7249999999999996</v>
      </c>
      <c r="F817" s="32">
        <f>F819+F821+F823+F825+F826</f>
        <v>4.7249999999999996</v>
      </c>
      <c r="G817" s="23"/>
      <c r="H817" s="25"/>
    </row>
    <row r="818" spans="1:8" s="2" customFormat="1" ht="12.75" customHeight="1" x14ac:dyDescent="0.2">
      <c r="A818" s="48"/>
      <c r="B818" s="25" t="s">
        <v>55</v>
      </c>
      <c r="C818" s="25" t="s">
        <v>56</v>
      </c>
      <c r="D818" s="25"/>
      <c r="E818" s="35">
        <f t="shared" si="9"/>
        <v>0</v>
      </c>
      <c r="F818" s="32"/>
      <c r="G818" s="23"/>
      <c r="H818" s="25"/>
    </row>
    <row r="819" spans="1:8" s="2" customFormat="1" ht="12.75" customHeight="1" x14ac:dyDescent="0.2">
      <c r="A819" s="48"/>
      <c r="B819" s="25"/>
      <c r="C819" s="25" t="s">
        <v>17</v>
      </c>
      <c r="D819" s="25"/>
      <c r="E819" s="35">
        <f t="shared" si="9"/>
        <v>0</v>
      </c>
      <c r="F819" s="32"/>
      <c r="G819" s="23"/>
      <c r="H819" s="25"/>
    </row>
    <row r="820" spans="1:8" s="2" customFormat="1" ht="12.75" customHeight="1" x14ac:dyDescent="0.2">
      <c r="A820" s="48"/>
      <c r="B820" s="25" t="s">
        <v>58</v>
      </c>
      <c r="C820" s="25" t="s">
        <v>59</v>
      </c>
      <c r="D820" s="25"/>
      <c r="E820" s="35">
        <f t="shared" si="9"/>
        <v>0</v>
      </c>
      <c r="F820" s="32"/>
      <c r="G820" s="23"/>
      <c r="H820" s="25"/>
    </row>
    <row r="821" spans="1:8" s="2" customFormat="1" ht="12.75" customHeight="1" x14ac:dyDescent="0.2">
      <c r="A821" s="48"/>
      <c r="B821" s="25"/>
      <c r="C821" s="25" t="s">
        <v>17</v>
      </c>
      <c r="D821" s="25"/>
      <c r="E821" s="35">
        <f t="shared" si="9"/>
        <v>0</v>
      </c>
      <c r="F821" s="32"/>
      <c r="G821" s="23"/>
      <c r="H821" s="25"/>
    </row>
    <row r="822" spans="1:8" s="2" customFormat="1" ht="12.75" customHeight="1" x14ac:dyDescent="0.2">
      <c r="A822" s="48"/>
      <c r="B822" s="25" t="s">
        <v>61</v>
      </c>
      <c r="C822" s="25" t="s">
        <v>59</v>
      </c>
      <c r="D822" s="25"/>
      <c r="E822" s="35">
        <f t="shared" si="9"/>
        <v>0</v>
      </c>
      <c r="F822" s="32"/>
      <c r="G822" s="23"/>
      <c r="H822" s="25"/>
    </row>
    <row r="823" spans="1:8" s="2" customFormat="1" ht="12.75" customHeight="1" x14ac:dyDescent="0.2">
      <c r="A823" s="48"/>
      <c r="B823" s="25"/>
      <c r="C823" s="25" t="s">
        <v>17</v>
      </c>
      <c r="D823" s="25"/>
      <c r="E823" s="35">
        <f t="shared" si="9"/>
        <v>0</v>
      </c>
      <c r="F823" s="32"/>
      <c r="G823" s="23"/>
      <c r="H823" s="25"/>
    </row>
    <row r="824" spans="1:8" s="2" customFormat="1" ht="12.75" customHeight="1" x14ac:dyDescent="0.2">
      <c r="A824" s="48"/>
      <c r="B824" s="25" t="s">
        <v>63</v>
      </c>
      <c r="C824" s="25" t="s">
        <v>64</v>
      </c>
      <c r="D824" s="25"/>
      <c r="E824" s="35">
        <f t="shared" si="9"/>
        <v>0</v>
      </c>
      <c r="F824" s="32"/>
      <c r="G824" s="23"/>
      <c r="H824" s="25"/>
    </row>
    <row r="825" spans="1:8" s="2" customFormat="1" ht="12.75" customHeight="1" x14ac:dyDescent="0.2">
      <c r="A825" s="48"/>
      <c r="B825" s="25"/>
      <c r="C825" s="25" t="s">
        <v>17</v>
      </c>
      <c r="D825" s="25"/>
      <c r="E825" s="35">
        <f t="shared" si="9"/>
        <v>0</v>
      </c>
      <c r="F825" s="32"/>
      <c r="G825" s="23"/>
      <c r="H825" s="25"/>
    </row>
    <row r="826" spans="1:8" s="2" customFormat="1" ht="12.75" customHeight="1" x14ac:dyDescent="0.2">
      <c r="A826" s="48"/>
      <c r="B826" s="25" t="s">
        <v>66</v>
      </c>
      <c r="C826" s="25" t="s">
        <v>17</v>
      </c>
      <c r="D826" s="25"/>
      <c r="E826" s="35">
        <f t="shared" si="9"/>
        <v>4.7249999999999996</v>
      </c>
      <c r="F826" s="32">
        <f>2.118+2.607</f>
        <v>4.7249999999999996</v>
      </c>
      <c r="G826" s="23"/>
      <c r="H826" s="25"/>
    </row>
    <row r="827" spans="1:8" s="2" customFormat="1" ht="12.75" customHeight="1" x14ac:dyDescent="0.2">
      <c r="A827" s="45">
        <v>71</v>
      </c>
      <c r="B827" s="46" t="s">
        <v>139</v>
      </c>
      <c r="C827" s="25" t="s">
        <v>19</v>
      </c>
      <c r="D827" s="25"/>
      <c r="E827" s="35">
        <f t="shared" si="9"/>
        <v>1</v>
      </c>
      <c r="F827" s="32"/>
      <c r="G827" s="32">
        <v>1</v>
      </c>
      <c r="H827" s="25"/>
    </row>
    <row r="828" spans="1:8" s="2" customFormat="1" ht="12.75" customHeight="1" x14ac:dyDescent="0.2">
      <c r="A828" s="48"/>
      <c r="B828" s="46"/>
      <c r="C828" s="25" t="s">
        <v>17</v>
      </c>
      <c r="D828" s="25"/>
      <c r="E828" s="35">
        <f t="shared" si="9"/>
        <v>247.32600000000002</v>
      </c>
      <c r="F828" s="32">
        <f>F830+F832+F834+F836+F837</f>
        <v>168.15100000000001</v>
      </c>
      <c r="G828" s="32">
        <f>G830+G832+G834+G836+G837</f>
        <v>79.174999999999997</v>
      </c>
      <c r="H828" s="25"/>
    </row>
    <row r="829" spans="1:8" s="2" customFormat="1" ht="12.75" customHeight="1" x14ac:dyDescent="0.2">
      <c r="A829" s="48"/>
      <c r="B829" s="25" t="s">
        <v>55</v>
      </c>
      <c r="C829" s="25" t="s">
        <v>56</v>
      </c>
      <c r="D829" s="25"/>
      <c r="E829" s="35">
        <f t="shared" si="9"/>
        <v>0</v>
      </c>
      <c r="F829" s="32"/>
      <c r="G829" s="32"/>
      <c r="H829" s="25"/>
    </row>
    <row r="830" spans="1:8" s="2" customFormat="1" ht="12.75" customHeight="1" x14ac:dyDescent="0.2">
      <c r="A830" s="48"/>
      <c r="B830" s="25"/>
      <c r="C830" s="25" t="s">
        <v>17</v>
      </c>
      <c r="D830" s="25"/>
      <c r="E830" s="35">
        <f t="shared" si="9"/>
        <v>0</v>
      </c>
      <c r="F830" s="32"/>
      <c r="G830" s="32"/>
      <c r="H830" s="25"/>
    </row>
    <row r="831" spans="1:8" s="2" customFormat="1" ht="12.75" customHeight="1" x14ac:dyDescent="0.2">
      <c r="A831" s="48"/>
      <c r="B831" s="25" t="s">
        <v>58</v>
      </c>
      <c r="C831" s="25" t="s">
        <v>59</v>
      </c>
      <c r="D831" s="25"/>
      <c r="E831" s="35">
        <f t="shared" si="9"/>
        <v>355</v>
      </c>
      <c r="F831" s="32">
        <v>355</v>
      </c>
      <c r="G831" s="32"/>
      <c r="H831" s="25"/>
    </row>
    <row r="832" spans="1:8" s="2" customFormat="1" ht="12.75" customHeight="1" x14ac:dyDescent="0.2">
      <c r="A832" s="48"/>
      <c r="B832" s="25"/>
      <c r="C832" s="25" t="s">
        <v>17</v>
      </c>
      <c r="D832" s="25"/>
      <c r="E832" s="35">
        <f t="shared" si="9"/>
        <v>168.15100000000001</v>
      </c>
      <c r="F832" s="32">
        <v>168.15100000000001</v>
      </c>
      <c r="G832" s="32"/>
      <c r="H832" s="25"/>
    </row>
    <row r="833" spans="1:8" s="2" customFormat="1" ht="12.75" customHeight="1" x14ac:dyDescent="0.2">
      <c r="A833" s="48"/>
      <c r="B833" s="25" t="s">
        <v>61</v>
      </c>
      <c r="C833" s="25" t="s">
        <v>59</v>
      </c>
      <c r="D833" s="25"/>
      <c r="E833" s="35">
        <f t="shared" si="9"/>
        <v>0</v>
      </c>
      <c r="F833" s="32"/>
      <c r="G833" s="32"/>
      <c r="H833" s="25"/>
    </row>
    <row r="834" spans="1:8" s="2" customFormat="1" ht="12.75" customHeight="1" x14ac:dyDescent="0.2">
      <c r="A834" s="48"/>
      <c r="B834" s="25"/>
      <c r="C834" s="25" t="s">
        <v>17</v>
      </c>
      <c r="D834" s="25"/>
      <c r="E834" s="35">
        <f t="shared" si="9"/>
        <v>0</v>
      </c>
      <c r="F834" s="32"/>
      <c r="G834" s="32"/>
      <c r="H834" s="25"/>
    </row>
    <row r="835" spans="1:8" s="2" customFormat="1" ht="12.75" customHeight="1" x14ac:dyDescent="0.2">
      <c r="A835" s="48"/>
      <c r="B835" s="25" t="s">
        <v>63</v>
      </c>
      <c r="C835" s="25" t="s">
        <v>64</v>
      </c>
      <c r="D835" s="25"/>
      <c r="E835" s="35">
        <f t="shared" si="9"/>
        <v>0</v>
      </c>
      <c r="F835" s="32"/>
      <c r="G835" s="32"/>
      <c r="H835" s="25"/>
    </row>
    <row r="836" spans="1:8" s="2" customFormat="1" ht="12.75" customHeight="1" x14ac:dyDescent="0.2">
      <c r="A836" s="48"/>
      <c r="B836" s="25"/>
      <c r="C836" s="25" t="s">
        <v>17</v>
      </c>
      <c r="D836" s="25"/>
      <c r="E836" s="35">
        <f t="shared" si="9"/>
        <v>0</v>
      </c>
      <c r="F836" s="32"/>
      <c r="G836" s="32"/>
      <c r="H836" s="25"/>
    </row>
    <row r="837" spans="1:8" s="2" customFormat="1" ht="12.75" customHeight="1" x14ac:dyDescent="0.2">
      <c r="A837" s="48"/>
      <c r="B837" s="25" t="s">
        <v>66</v>
      </c>
      <c r="C837" s="25" t="s">
        <v>17</v>
      </c>
      <c r="D837" s="25"/>
      <c r="E837" s="35">
        <f t="shared" si="9"/>
        <v>79.174999999999997</v>
      </c>
      <c r="F837" s="32"/>
      <c r="G837" s="32">
        <v>79.174999999999997</v>
      </c>
      <c r="H837" s="25"/>
    </row>
    <row r="838" spans="1:8" s="2" customFormat="1" ht="12.75" customHeight="1" x14ac:dyDescent="0.2">
      <c r="A838" s="45">
        <v>72</v>
      </c>
      <c r="B838" s="46" t="s">
        <v>140</v>
      </c>
      <c r="C838" s="25" t="s">
        <v>19</v>
      </c>
      <c r="D838" s="25"/>
      <c r="E838" s="35">
        <f t="shared" si="9"/>
        <v>1</v>
      </c>
      <c r="F838" s="32"/>
      <c r="G838" s="23">
        <v>1</v>
      </c>
      <c r="H838" s="25"/>
    </row>
    <row r="839" spans="1:8" s="2" customFormat="1" ht="12.75" customHeight="1" x14ac:dyDescent="0.2">
      <c r="A839" s="48"/>
      <c r="B839" s="25"/>
      <c r="C839" s="25" t="s">
        <v>17</v>
      </c>
      <c r="D839" s="25"/>
      <c r="E839" s="35">
        <f t="shared" si="9"/>
        <v>196.279</v>
      </c>
      <c r="F839" s="32">
        <f>F841+F843+F845+F847+F848</f>
        <v>1.0620000000000001</v>
      </c>
      <c r="G839" s="23">
        <f>G841+G843+G845+G847+G848</f>
        <v>195.21699999999998</v>
      </c>
      <c r="H839" s="25"/>
    </row>
    <row r="840" spans="1:8" s="2" customFormat="1" ht="12.75" customHeight="1" x14ac:dyDescent="0.2">
      <c r="A840" s="48"/>
      <c r="B840" s="25" t="s">
        <v>55</v>
      </c>
      <c r="C840" s="25" t="s">
        <v>56</v>
      </c>
      <c r="D840" s="25"/>
      <c r="E840" s="35">
        <f t="shared" si="9"/>
        <v>0</v>
      </c>
      <c r="F840" s="32"/>
      <c r="G840" s="23"/>
      <c r="H840" s="25"/>
    </row>
    <row r="841" spans="1:8" s="2" customFormat="1" ht="12.75" customHeight="1" x14ac:dyDescent="0.2">
      <c r="A841" s="48"/>
      <c r="B841" s="25"/>
      <c r="C841" s="25" t="s">
        <v>17</v>
      </c>
      <c r="D841" s="25"/>
      <c r="E841" s="35">
        <f t="shared" si="9"/>
        <v>0</v>
      </c>
      <c r="F841" s="32"/>
      <c r="G841" s="23"/>
      <c r="H841" s="25"/>
    </row>
    <row r="842" spans="1:8" s="2" customFormat="1" ht="12.75" customHeight="1" x14ac:dyDescent="0.2">
      <c r="A842" s="48"/>
      <c r="B842" s="25" t="s">
        <v>58</v>
      </c>
      <c r="C842" s="25" t="s">
        <v>59</v>
      </c>
      <c r="D842" s="25"/>
      <c r="E842" s="35">
        <f t="shared" si="9"/>
        <v>410</v>
      </c>
      <c r="F842" s="32"/>
      <c r="G842" s="23">
        <v>410</v>
      </c>
      <c r="H842" s="25"/>
    </row>
    <row r="843" spans="1:8" s="2" customFormat="1" ht="12.75" customHeight="1" x14ac:dyDescent="0.2">
      <c r="A843" s="48"/>
      <c r="B843" s="25"/>
      <c r="C843" s="25" t="s">
        <v>17</v>
      </c>
      <c r="D843" s="25"/>
      <c r="E843" s="35">
        <f t="shared" si="9"/>
        <v>99.85</v>
      </c>
      <c r="F843" s="32"/>
      <c r="G843" s="23">
        <v>99.85</v>
      </c>
      <c r="H843" s="25"/>
    </row>
    <row r="844" spans="1:8" s="2" customFormat="1" ht="12.75" customHeight="1" x14ac:dyDescent="0.2">
      <c r="A844" s="48"/>
      <c r="B844" s="25" t="s">
        <v>61</v>
      </c>
      <c r="C844" s="25" t="s">
        <v>59</v>
      </c>
      <c r="D844" s="25"/>
      <c r="E844" s="35">
        <f t="shared" si="9"/>
        <v>0</v>
      </c>
      <c r="F844" s="32"/>
      <c r="G844" s="23"/>
      <c r="H844" s="25"/>
    </row>
    <row r="845" spans="1:8" s="2" customFormat="1" ht="12.75" customHeight="1" x14ac:dyDescent="0.2">
      <c r="A845" s="48"/>
      <c r="B845" s="25"/>
      <c r="C845" s="25" t="s">
        <v>17</v>
      </c>
      <c r="D845" s="25"/>
      <c r="E845" s="35">
        <f t="shared" si="9"/>
        <v>0</v>
      </c>
      <c r="F845" s="32"/>
      <c r="G845" s="23"/>
      <c r="H845" s="25"/>
    </row>
    <row r="846" spans="1:8" s="2" customFormat="1" ht="12.75" customHeight="1" x14ac:dyDescent="0.2">
      <c r="A846" s="48"/>
      <c r="B846" s="25" t="s">
        <v>63</v>
      </c>
      <c r="C846" s="25" t="s">
        <v>64</v>
      </c>
      <c r="D846" s="25"/>
      <c r="E846" s="35">
        <f t="shared" si="9"/>
        <v>0</v>
      </c>
      <c r="F846" s="32"/>
      <c r="G846" s="23"/>
      <c r="H846" s="25"/>
    </row>
    <row r="847" spans="1:8" s="2" customFormat="1" ht="12.75" customHeight="1" x14ac:dyDescent="0.2">
      <c r="A847" s="48"/>
      <c r="B847" s="25"/>
      <c r="C847" s="25" t="s">
        <v>17</v>
      </c>
      <c r="D847" s="25"/>
      <c r="E847" s="35">
        <f t="shared" si="9"/>
        <v>0</v>
      </c>
      <c r="F847" s="32"/>
      <c r="G847" s="23"/>
      <c r="H847" s="25"/>
    </row>
    <row r="848" spans="1:8" s="2" customFormat="1" ht="12.75" customHeight="1" x14ac:dyDescent="0.2">
      <c r="A848" s="48"/>
      <c r="B848" s="25" t="s">
        <v>66</v>
      </c>
      <c r="C848" s="25" t="s">
        <v>17</v>
      </c>
      <c r="D848" s="25"/>
      <c r="E848" s="35">
        <f t="shared" si="9"/>
        <v>96.429000000000002</v>
      </c>
      <c r="F848" s="32">
        <v>1.0620000000000001</v>
      </c>
      <c r="G848" s="23">
        <v>95.367000000000004</v>
      </c>
      <c r="H848" s="25"/>
    </row>
    <row r="849" spans="1:110" s="57" customFormat="1" ht="12.75" customHeight="1" x14ac:dyDescent="0.2">
      <c r="A849" s="52">
        <v>3</v>
      </c>
      <c r="B849" s="53" t="s">
        <v>141</v>
      </c>
      <c r="C849" s="54" t="s">
        <v>19</v>
      </c>
      <c r="D849" s="55"/>
      <c r="E849" s="56">
        <f>F849+G849</f>
        <v>92</v>
      </c>
      <c r="F849" s="56">
        <f>F859+F869+F879+F889+F899+F909+F919+F929+F939+F949+F959+F969+F979+F989+F999+F1009+F1019+F1029+F1039+F1049+F1059+F1069+F1079+F1089+F1099+F1109+F1119+F1129+F1139+F1149+F1159+F1169+F1179+F1189+F1199+F1209+F1219+F1229+F1239+F1249+F1259+F1269+F1279+F1289+F1299+F1309+F1319+F1329+F1339+F1349+F1359+F1369+F1379+F1389+F1399+F1409+F1419+F1429+F1439+F1449+F1459+F1469+F1479+F1489+F1499+F1509+F1519+F1529+F1539+F1549+F1559+F1569+F1579+F1589+F1599+F1609+F1619+F1629+F1639+F1649+F1659+F1669+F1679+F1689+F1699+F1709+F1719+F1729+F1739+F1749+F1759+F1769+F1779</f>
        <v>61</v>
      </c>
      <c r="G849" s="56">
        <f>G859+G869+G879+G889+G899+G909+G919+G929+G939+G949+G959+G969+G979+G989+G999+G1009+G1019+G1029+G1039+G1049+G1059+G1069+G1079+G1089+G1099+G1109+G1119+G1129+G1139+G1149+G1159+G1169+G1179+G1189+G1199+G1209+G1219+G1229+G1239+G1249+G1259+G1269+G1279+G1289+G1299+G1309+G1319+G1329+G1339+G1349+G1359+G1369+G1379+G1389+G1399+G1409+G1419+G1429+G1439+G1449+G1459+G1469+G1479+G1489+G1499+G1509+G1519+G1529+G1539+G1549+G1559+G1569+G1579+G1589+G1599+G1609+G1619+G1629+G1639+G1649+G1659+G1669+G1679+G1689+G1699+G1709+G1719+G1729+G1739+G1749+G1759+G1769+G1779</f>
        <v>31</v>
      </c>
      <c r="H849" s="55"/>
      <c r="L849" s="58"/>
      <c r="M849" s="58"/>
      <c r="N849" s="58"/>
      <c r="O849" s="58"/>
      <c r="P849" s="58"/>
      <c r="Q849" s="58"/>
      <c r="R849" s="58"/>
      <c r="S849" s="58"/>
      <c r="T849" s="58"/>
      <c r="U849" s="58"/>
      <c r="V849" s="58"/>
      <c r="W849" s="58"/>
      <c r="X849" s="58"/>
      <c r="Y849" s="58"/>
      <c r="Z849" s="58"/>
      <c r="AA849" s="58"/>
      <c r="AB849" s="58"/>
      <c r="AC849" s="58"/>
      <c r="AD849" s="58"/>
      <c r="AE849" s="58"/>
      <c r="AF849" s="58"/>
      <c r="AG849" s="58"/>
      <c r="AH849" s="58"/>
      <c r="AI849" s="58"/>
      <c r="AJ849" s="58"/>
      <c r="AK849" s="58"/>
      <c r="AL849" s="58"/>
      <c r="AM849" s="58"/>
      <c r="AN849" s="58"/>
      <c r="AO849" s="58"/>
      <c r="AP849" s="58"/>
      <c r="AQ849" s="58"/>
      <c r="AR849" s="58"/>
      <c r="AS849" s="58"/>
      <c r="AT849" s="58"/>
      <c r="AU849" s="58"/>
      <c r="AV849" s="58"/>
      <c r="AW849" s="58"/>
      <c r="AX849" s="58"/>
      <c r="AY849" s="58"/>
      <c r="AZ849" s="58"/>
      <c r="BA849" s="58"/>
      <c r="BB849" s="58"/>
      <c r="BC849" s="58"/>
      <c r="BD849" s="58"/>
      <c r="BE849" s="58"/>
      <c r="BF849" s="58"/>
      <c r="BG849" s="58"/>
      <c r="BH849" s="58"/>
      <c r="BI849" s="58"/>
      <c r="BJ849" s="58"/>
      <c r="BK849" s="58"/>
      <c r="BL849" s="58"/>
      <c r="BM849" s="58"/>
      <c r="BN849" s="58"/>
      <c r="BO849" s="58"/>
      <c r="BP849" s="58"/>
      <c r="BQ849" s="58"/>
      <c r="BR849" s="58"/>
      <c r="BS849" s="58"/>
      <c r="BT849" s="58"/>
      <c r="BU849" s="58"/>
      <c r="BV849" s="58"/>
      <c r="BW849" s="58"/>
      <c r="BX849" s="58"/>
      <c r="BY849" s="58"/>
      <c r="BZ849" s="58"/>
      <c r="CA849" s="58"/>
      <c r="CB849" s="58"/>
      <c r="CC849" s="58"/>
      <c r="CD849" s="58"/>
      <c r="CE849" s="58"/>
      <c r="CF849" s="58"/>
      <c r="CG849" s="58"/>
      <c r="CH849" s="58"/>
      <c r="CI849" s="58"/>
      <c r="CJ849" s="58"/>
      <c r="CK849" s="58"/>
      <c r="CL849" s="58"/>
      <c r="CM849" s="58"/>
      <c r="CN849" s="58"/>
      <c r="CO849" s="58"/>
      <c r="CP849" s="58"/>
      <c r="CQ849" s="58"/>
      <c r="CR849" s="58"/>
      <c r="CS849" s="58"/>
      <c r="CT849" s="58"/>
      <c r="CU849" s="58"/>
      <c r="CV849" s="58"/>
      <c r="CW849" s="58"/>
      <c r="CX849" s="58"/>
      <c r="CY849" s="58"/>
      <c r="CZ849" s="58"/>
      <c r="DA849" s="58"/>
      <c r="DB849" s="58"/>
      <c r="DC849" s="58"/>
      <c r="DD849" s="58"/>
      <c r="DE849" s="58"/>
      <c r="DF849" s="58"/>
    </row>
    <row r="850" spans="1:110" s="57" customFormat="1" ht="12.75" customHeight="1" x14ac:dyDescent="0.2">
      <c r="A850" s="13"/>
      <c r="B850" s="59"/>
      <c r="C850" s="60" t="s">
        <v>17</v>
      </c>
      <c r="D850" s="61"/>
      <c r="E850" s="62">
        <f>F850+G850</f>
        <v>16639.617999999995</v>
      </c>
      <c r="F850" s="62">
        <f t="shared" ref="F850:G858" si="11">F860+F870+F880+F890+F900+F910+F920+F930+F940+F950+F960+F970+F980+F990+F1000+F1010+F1020+F1030+F1040+F1050+F1060+F1070+F1080+F1090+F1100+F1110+F1120+F1130+F1140+F1150+F1160+F1170+F1180+F1190+F1200+F1210+F1220+F1230+F1240+F1250+F1260+F1270+F1280+F1290+F1300+F1310+F1320+F1330+F1340+F1350+F1360+F1370+F1380+F1390+F1400+F1410+F1420+F1430+F1440+F1450+F1460+F1470+F1480+F1490+F1500+F1510+F1520+F1530+F1540+F1550+F1560+F1570+F1580+F1590+F1600+F1610+F1620+F1630+F1640+F1650+F1660+F1670+F1680+F1690+F1700+F1710+F1720+F1730+F1740+F1750+F1760+F1770+F1780</f>
        <v>2602.0339999999997</v>
      </c>
      <c r="G850" s="62">
        <f t="shared" si="11"/>
        <v>14037.583999999995</v>
      </c>
      <c r="H850" s="61"/>
    </row>
    <row r="851" spans="1:110" s="65" customFormat="1" ht="12.75" customHeight="1" x14ac:dyDescent="0.2">
      <c r="A851" s="12" t="s">
        <v>142</v>
      </c>
      <c r="B851" s="63" t="s">
        <v>143</v>
      </c>
      <c r="C851" s="60" t="s">
        <v>20</v>
      </c>
      <c r="D851" s="60"/>
      <c r="E851" s="64">
        <f t="shared" ref="E851:E914" si="12">F851+G851</f>
        <v>12.700500000000002</v>
      </c>
      <c r="F851" s="64">
        <f t="shared" si="11"/>
        <v>3.1089999999999987</v>
      </c>
      <c r="G851" s="64">
        <f t="shared" si="11"/>
        <v>9.5915000000000035</v>
      </c>
      <c r="H851" s="60"/>
    </row>
    <row r="852" spans="1:110" s="65" customFormat="1" ht="12.75" customHeight="1" x14ac:dyDescent="0.2">
      <c r="A852" s="12"/>
      <c r="B852" s="63"/>
      <c r="C852" s="60" t="s">
        <v>17</v>
      </c>
      <c r="D852" s="60"/>
      <c r="E852" s="64">
        <f t="shared" si="12"/>
        <v>14090.412999999999</v>
      </c>
      <c r="F852" s="64">
        <f t="shared" si="11"/>
        <v>2211.2659999999996</v>
      </c>
      <c r="G852" s="64">
        <f t="shared" si="11"/>
        <v>11879.146999999999</v>
      </c>
      <c r="H852" s="60"/>
    </row>
    <row r="853" spans="1:110" s="65" customFormat="1" ht="12.75" customHeight="1" x14ac:dyDescent="0.2">
      <c r="A853" s="12" t="s">
        <v>144</v>
      </c>
      <c r="B853" s="63" t="s">
        <v>145</v>
      </c>
      <c r="C853" s="60" t="s">
        <v>20</v>
      </c>
      <c r="D853" s="60"/>
      <c r="E853" s="64">
        <f t="shared" si="12"/>
        <v>0.57350000000000012</v>
      </c>
      <c r="F853" s="64">
        <f t="shared" si="11"/>
        <v>0.27050000000000007</v>
      </c>
      <c r="G853" s="64">
        <f t="shared" si="11"/>
        <v>0.30300000000000005</v>
      </c>
      <c r="H853" s="60"/>
    </row>
    <row r="854" spans="1:110" s="65" customFormat="1" ht="12.75" customHeight="1" x14ac:dyDescent="0.2">
      <c r="A854" s="12"/>
      <c r="B854" s="63"/>
      <c r="C854" s="60" t="s">
        <v>17</v>
      </c>
      <c r="D854" s="60"/>
      <c r="E854" s="64">
        <f t="shared" si="12"/>
        <v>1474.4769999999999</v>
      </c>
      <c r="F854" s="64">
        <f t="shared" si="11"/>
        <v>390.76799999999992</v>
      </c>
      <c r="G854" s="64">
        <f t="shared" si="11"/>
        <v>1083.7089999999998</v>
      </c>
      <c r="H854" s="60"/>
      <c r="J854" s="66"/>
      <c r="K854" s="66"/>
    </row>
    <row r="855" spans="1:110" s="65" customFormat="1" ht="12.75" customHeight="1" x14ac:dyDescent="0.2">
      <c r="A855" s="12" t="s">
        <v>146</v>
      </c>
      <c r="B855" s="67" t="s">
        <v>147</v>
      </c>
      <c r="C855" s="60" t="s">
        <v>148</v>
      </c>
      <c r="D855" s="60"/>
      <c r="E855" s="64">
        <f t="shared" si="12"/>
        <v>2.234</v>
      </c>
      <c r="F855" s="64">
        <f t="shared" si="11"/>
        <v>0</v>
      </c>
      <c r="G855" s="64">
        <f t="shared" si="11"/>
        <v>2.234</v>
      </c>
      <c r="H855" s="60"/>
      <c r="J855" s="66"/>
      <c r="K855" s="66"/>
      <c r="L855" s="66"/>
    </row>
    <row r="856" spans="1:110" s="65" customFormat="1" ht="12.75" customHeight="1" x14ac:dyDescent="0.2">
      <c r="A856" s="12"/>
      <c r="B856" s="67"/>
      <c r="C856" s="60" t="s">
        <v>17</v>
      </c>
      <c r="D856" s="60"/>
      <c r="E856" s="64">
        <f t="shared" si="12"/>
        <v>1074.7280000000001</v>
      </c>
      <c r="F856" s="64">
        <f t="shared" si="11"/>
        <v>0</v>
      </c>
      <c r="G856" s="64">
        <f t="shared" si="11"/>
        <v>1074.7280000000001</v>
      </c>
      <c r="H856" s="60"/>
    </row>
    <row r="857" spans="1:110" s="65" customFormat="1" ht="12.75" customHeight="1" x14ac:dyDescent="0.2">
      <c r="A857" s="12" t="s">
        <v>149</v>
      </c>
      <c r="B857" s="63" t="s">
        <v>150</v>
      </c>
      <c r="C857" s="60" t="s">
        <v>64</v>
      </c>
      <c r="D857" s="68"/>
      <c r="E857" s="64">
        <f t="shared" si="12"/>
        <v>0</v>
      </c>
      <c r="F857" s="64">
        <f t="shared" si="11"/>
        <v>0</v>
      </c>
      <c r="G857" s="64">
        <f t="shared" si="11"/>
        <v>0</v>
      </c>
      <c r="H857" s="68"/>
    </row>
    <row r="858" spans="1:110" s="65" customFormat="1" ht="12.75" customHeight="1" x14ac:dyDescent="0.2">
      <c r="A858" s="12"/>
      <c r="B858" s="63"/>
      <c r="C858" s="60" t="s">
        <v>17</v>
      </c>
      <c r="D858" s="68"/>
      <c r="E858" s="64">
        <f t="shared" si="12"/>
        <v>0</v>
      </c>
      <c r="F858" s="64">
        <f t="shared" si="11"/>
        <v>0</v>
      </c>
      <c r="G858" s="64">
        <f t="shared" si="11"/>
        <v>0</v>
      </c>
      <c r="H858" s="68"/>
    </row>
    <row r="859" spans="1:110" s="57" customFormat="1" ht="12.75" customHeight="1" x14ac:dyDescent="0.2">
      <c r="A859" s="18">
        <v>1</v>
      </c>
      <c r="B859" s="69" t="s">
        <v>151</v>
      </c>
      <c r="C859" s="60"/>
      <c r="D859" s="68"/>
      <c r="E859" s="64">
        <f t="shared" si="12"/>
        <v>1</v>
      </c>
      <c r="F859" s="64">
        <v>1</v>
      </c>
      <c r="G859" s="70"/>
      <c r="H859" s="68"/>
      <c r="L859" s="58"/>
      <c r="M859" s="58"/>
      <c r="N859" s="58"/>
      <c r="O859" s="58"/>
      <c r="P859" s="58"/>
      <c r="Q859" s="58"/>
      <c r="R859" s="58"/>
      <c r="S859" s="58"/>
      <c r="T859" s="58"/>
      <c r="U859" s="58"/>
      <c r="V859" s="58"/>
      <c r="W859" s="58"/>
      <c r="X859" s="58"/>
      <c r="Y859" s="58"/>
      <c r="Z859" s="58"/>
      <c r="AA859" s="58"/>
      <c r="AB859" s="58"/>
      <c r="AC859" s="58"/>
      <c r="AD859" s="58"/>
      <c r="AE859" s="58"/>
      <c r="AF859" s="58"/>
      <c r="AG859" s="58"/>
      <c r="AH859" s="58"/>
      <c r="AI859" s="58"/>
      <c r="AJ859" s="58"/>
      <c r="AK859" s="58"/>
      <c r="AL859" s="58"/>
      <c r="AM859" s="58"/>
      <c r="AN859" s="58"/>
      <c r="AO859" s="58"/>
      <c r="AP859" s="58"/>
      <c r="AQ859" s="58"/>
      <c r="AR859" s="58"/>
      <c r="AS859" s="58"/>
      <c r="AT859" s="58"/>
      <c r="AU859" s="58"/>
      <c r="AV859" s="58"/>
      <c r="AW859" s="58"/>
      <c r="AX859" s="58"/>
      <c r="AY859" s="58"/>
      <c r="AZ859" s="58"/>
      <c r="BA859" s="58"/>
      <c r="BB859" s="58"/>
      <c r="BC859" s="58"/>
      <c r="BD859" s="58"/>
      <c r="BE859" s="58"/>
      <c r="BF859" s="58"/>
      <c r="BG859" s="58"/>
      <c r="BH859" s="58"/>
      <c r="BI859" s="58"/>
      <c r="BJ859" s="58"/>
      <c r="BK859" s="58"/>
      <c r="BL859" s="58"/>
      <c r="BM859" s="58"/>
      <c r="BN859" s="58"/>
      <c r="BO859" s="58"/>
      <c r="BP859" s="58"/>
      <c r="BQ859" s="58"/>
      <c r="BR859" s="58"/>
      <c r="BS859" s="58"/>
      <c r="BT859" s="58"/>
      <c r="BU859" s="58"/>
      <c r="BV859" s="58"/>
      <c r="BW859" s="58"/>
      <c r="BX859" s="58"/>
      <c r="BY859" s="58"/>
      <c r="BZ859" s="58"/>
      <c r="CA859" s="58"/>
      <c r="CB859" s="58"/>
      <c r="CC859" s="58"/>
      <c r="CD859" s="58"/>
      <c r="CE859" s="58"/>
      <c r="CF859" s="58"/>
      <c r="CG859" s="58"/>
      <c r="CH859" s="58"/>
      <c r="CI859" s="58"/>
      <c r="CJ859" s="58"/>
      <c r="CK859" s="71"/>
      <c r="CL859" s="71"/>
      <c r="CM859" s="71"/>
      <c r="CN859" s="71"/>
      <c r="CO859" s="71"/>
      <c r="CP859" s="71"/>
      <c r="CQ859" s="71"/>
      <c r="CR859" s="71"/>
      <c r="CS859" s="71"/>
      <c r="CT859" s="71"/>
      <c r="CU859" s="71"/>
      <c r="CV859" s="71"/>
      <c r="CW859" s="71"/>
      <c r="CX859" s="71"/>
      <c r="CY859" s="71"/>
      <c r="CZ859" s="71"/>
      <c r="DA859" s="71"/>
      <c r="DB859" s="71"/>
      <c r="DC859" s="71"/>
      <c r="DD859" s="71"/>
      <c r="DE859" s="71"/>
      <c r="DF859" s="71"/>
    </row>
    <row r="860" spans="1:110" s="57" customFormat="1" ht="12.75" customHeight="1" x14ac:dyDescent="0.2">
      <c r="A860" s="72"/>
      <c r="B860" s="73"/>
      <c r="C860" s="60" t="s">
        <v>17</v>
      </c>
      <c r="D860" s="61"/>
      <c r="E860" s="64">
        <f t="shared" si="12"/>
        <v>17.696999999999999</v>
      </c>
      <c r="F860" s="64">
        <f>F862+F864+F866+F868</f>
        <v>17.696999999999999</v>
      </c>
      <c r="G860" s="70">
        <f>G862+G864+G866+G868</f>
        <v>0</v>
      </c>
      <c r="H860" s="61"/>
      <c r="L860" s="58"/>
      <c r="M860" s="58"/>
      <c r="N860" s="58"/>
      <c r="O860" s="58"/>
      <c r="P860" s="58"/>
      <c r="Q860" s="58"/>
      <c r="R860" s="58"/>
      <c r="S860" s="58"/>
      <c r="T860" s="58"/>
      <c r="U860" s="58"/>
      <c r="V860" s="58"/>
      <c r="W860" s="58"/>
      <c r="X860" s="58"/>
      <c r="Y860" s="58"/>
      <c r="Z860" s="58"/>
      <c r="AA860" s="58"/>
      <c r="AB860" s="58"/>
      <c r="AC860" s="58"/>
      <c r="AD860" s="58"/>
      <c r="AE860" s="58"/>
      <c r="AF860" s="58"/>
      <c r="AG860" s="58"/>
      <c r="AH860" s="58"/>
      <c r="AI860" s="58"/>
      <c r="AJ860" s="58"/>
      <c r="AK860" s="58"/>
      <c r="AL860" s="58"/>
      <c r="AM860" s="58"/>
      <c r="AN860" s="58"/>
      <c r="AO860" s="58"/>
      <c r="AP860" s="58"/>
      <c r="AQ860" s="58"/>
      <c r="AR860" s="58"/>
      <c r="AS860" s="58"/>
      <c r="AT860" s="58"/>
      <c r="AU860" s="58"/>
      <c r="AV860" s="58"/>
      <c r="AW860" s="58"/>
      <c r="AX860" s="58"/>
      <c r="AY860" s="58"/>
      <c r="AZ860" s="58"/>
      <c r="BA860" s="58"/>
      <c r="BB860" s="58"/>
      <c r="BC860" s="58"/>
      <c r="BD860" s="58"/>
      <c r="BE860" s="58"/>
      <c r="BF860" s="58"/>
      <c r="BG860" s="58"/>
      <c r="BH860" s="58"/>
      <c r="BI860" s="58"/>
      <c r="BJ860" s="58"/>
      <c r="BK860" s="58"/>
      <c r="BL860" s="58"/>
      <c r="BM860" s="58"/>
      <c r="BN860" s="58"/>
      <c r="BO860" s="58"/>
      <c r="BP860" s="58"/>
      <c r="BQ860" s="58"/>
      <c r="BR860" s="58"/>
      <c r="BS860" s="58"/>
      <c r="BT860" s="58"/>
      <c r="BU860" s="58"/>
      <c r="BV860" s="58"/>
      <c r="BW860" s="58"/>
      <c r="BX860" s="58"/>
      <c r="BY860" s="58"/>
      <c r="BZ860" s="58"/>
      <c r="CA860" s="58"/>
      <c r="CB860" s="58"/>
      <c r="CC860" s="58"/>
      <c r="CD860" s="58"/>
      <c r="CE860" s="58"/>
      <c r="CF860" s="58"/>
      <c r="CG860" s="58"/>
      <c r="CH860" s="58"/>
      <c r="CI860" s="58"/>
      <c r="CJ860" s="58"/>
      <c r="CK860" s="71"/>
      <c r="CL860" s="71"/>
      <c r="CM860" s="71"/>
      <c r="CN860" s="71"/>
      <c r="CO860" s="71"/>
      <c r="CP860" s="71"/>
      <c r="CQ860" s="71"/>
      <c r="CR860" s="71"/>
      <c r="CS860" s="71"/>
      <c r="CT860" s="71"/>
      <c r="CU860" s="71"/>
      <c r="CV860" s="71"/>
      <c r="CW860" s="71"/>
      <c r="CX860" s="71"/>
      <c r="CY860" s="71"/>
      <c r="CZ860" s="71"/>
      <c r="DA860" s="71"/>
      <c r="DB860" s="71"/>
      <c r="DC860" s="71"/>
      <c r="DD860" s="71"/>
      <c r="DE860" s="71"/>
      <c r="DF860" s="71"/>
    </row>
    <row r="861" spans="1:110" s="57" customFormat="1" ht="12.75" customHeight="1" x14ac:dyDescent="0.2">
      <c r="A861" s="72"/>
      <c r="B861" s="63" t="s">
        <v>143</v>
      </c>
      <c r="C861" s="60" t="s">
        <v>20</v>
      </c>
      <c r="D861" s="60"/>
      <c r="E861" s="64">
        <f t="shared" si="12"/>
        <v>4.0000000000000001E-3</v>
      </c>
      <c r="F861" s="64">
        <v>4.0000000000000001E-3</v>
      </c>
      <c r="G861" s="70"/>
      <c r="H861" s="60"/>
      <c r="K861" s="74"/>
      <c r="L861" s="75"/>
      <c r="M861" s="75"/>
      <c r="N861" s="58"/>
      <c r="O861" s="58"/>
      <c r="P861" s="58"/>
      <c r="Q861" s="58"/>
      <c r="R861" s="58"/>
      <c r="S861" s="58"/>
      <c r="T861" s="58"/>
      <c r="U861" s="58"/>
      <c r="V861" s="58"/>
      <c r="W861" s="58"/>
      <c r="X861" s="58"/>
      <c r="Y861" s="58"/>
      <c r="Z861" s="58"/>
      <c r="AA861" s="58"/>
      <c r="AB861" s="58"/>
      <c r="AC861" s="58"/>
      <c r="AD861" s="58"/>
      <c r="AE861" s="58"/>
      <c r="AF861" s="58"/>
      <c r="AG861" s="58"/>
      <c r="AH861" s="58"/>
      <c r="AI861" s="58"/>
      <c r="AJ861" s="58"/>
      <c r="AK861" s="58"/>
      <c r="AL861" s="58"/>
      <c r="AM861" s="58"/>
      <c r="AN861" s="58"/>
      <c r="AO861" s="58"/>
      <c r="AP861" s="58"/>
      <c r="AQ861" s="58"/>
      <c r="AR861" s="58"/>
      <c r="AS861" s="58"/>
      <c r="AT861" s="58"/>
      <c r="AU861" s="58"/>
      <c r="AV861" s="58"/>
      <c r="AW861" s="58"/>
      <c r="AX861" s="58"/>
      <c r="AY861" s="58"/>
      <c r="AZ861" s="58"/>
      <c r="BA861" s="58"/>
      <c r="BB861" s="58"/>
      <c r="BC861" s="58"/>
      <c r="BD861" s="58"/>
      <c r="BE861" s="58"/>
      <c r="BF861" s="58"/>
      <c r="BG861" s="58"/>
      <c r="BH861" s="58"/>
      <c r="BI861" s="58"/>
      <c r="BJ861" s="58"/>
      <c r="BK861" s="58"/>
      <c r="BL861" s="58"/>
      <c r="BM861" s="58"/>
      <c r="BN861" s="58"/>
      <c r="BO861" s="58"/>
      <c r="BP861" s="58"/>
      <c r="BQ861" s="58"/>
      <c r="BR861" s="58"/>
      <c r="BS861" s="58"/>
      <c r="BT861" s="58"/>
      <c r="BU861" s="58"/>
      <c r="BV861" s="58"/>
      <c r="BW861" s="58"/>
      <c r="BX861" s="58"/>
      <c r="BY861" s="58"/>
      <c r="BZ861" s="58"/>
      <c r="CA861" s="58"/>
      <c r="CB861" s="58"/>
      <c r="CC861" s="58"/>
      <c r="CD861" s="58"/>
      <c r="CE861" s="58"/>
      <c r="CF861" s="58"/>
      <c r="CG861" s="58"/>
      <c r="CH861" s="58"/>
      <c r="CI861" s="58"/>
      <c r="CJ861" s="58"/>
      <c r="CK861" s="71"/>
      <c r="CL861" s="71"/>
      <c r="CM861" s="71"/>
      <c r="CN861" s="71"/>
      <c r="CO861" s="71"/>
      <c r="CP861" s="71"/>
      <c r="CQ861" s="71"/>
      <c r="CR861" s="71"/>
      <c r="CS861" s="71"/>
      <c r="CT861" s="71"/>
      <c r="CU861" s="71"/>
      <c r="CV861" s="71"/>
      <c r="CW861" s="71"/>
      <c r="CX861" s="71"/>
      <c r="CY861" s="71"/>
      <c r="CZ861" s="71"/>
      <c r="DA861" s="71"/>
      <c r="DB861" s="71"/>
      <c r="DC861" s="71"/>
      <c r="DD861" s="71"/>
      <c r="DE861" s="71"/>
      <c r="DF861" s="71"/>
    </row>
    <row r="862" spans="1:110" s="57" customFormat="1" ht="12.75" customHeight="1" x14ac:dyDescent="0.2">
      <c r="A862" s="72"/>
      <c r="B862" s="63"/>
      <c r="C862" s="60" t="s">
        <v>17</v>
      </c>
      <c r="D862" s="60"/>
      <c r="E862" s="64">
        <f t="shared" si="12"/>
        <v>5.3079999999999998</v>
      </c>
      <c r="F862" s="64">
        <v>5.3079999999999998</v>
      </c>
      <c r="G862" s="70"/>
      <c r="H862" s="60"/>
      <c r="L862" s="58"/>
      <c r="M862" s="58"/>
      <c r="N862" s="58"/>
      <c r="O862" s="58"/>
      <c r="P862" s="58"/>
      <c r="Q862" s="58"/>
      <c r="R862" s="58"/>
      <c r="S862" s="58"/>
      <c r="T862" s="58"/>
      <c r="U862" s="58"/>
      <c r="V862" s="58"/>
      <c r="W862" s="58"/>
      <c r="X862" s="58"/>
      <c r="Y862" s="58"/>
      <c r="Z862" s="58"/>
      <c r="AA862" s="58"/>
      <c r="AB862" s="58"/>
      <c r="AC862" s="58"/>
      <c r="AD862" s="58"/>
      <c r="AE862" s="58"/>
      <c r="AF862" s="58"/>
      <c r="AG862" s="58"/>
      <c r="AH862" s="58"/>
      <c r="AI862" s="58"/>
      <c r="AJ862" s="58"/>
      <c r="AK862" s="58"/>
      <c r="AL862" s="58"/>
      <c r="AM862" s="58"/>
      <c r="AN862" s="58"/>
      <c r="AO862" s="58"/>
      <c r="AP862" s="58"/>
      <c r="AQ862" s="58"/>
      <c r="AR862" s="58"/>
      <c r="AS862" s="58"/>
      <c r="AT862" s="58"/>
      <c r="AU862" s="58"/>
      <c r="AV862" s="58"/>
      <c r="AW862" s="58"/>
      <c r="AX862" s="58"/>
      <c r="AY862" s="58"/>
      <c r="AZ862" s="58"/>
      <c r="BA862" s="58"/>
      <c r="BB862" s="58"/>
      <c r="BC862" s="58"/>
      <c r="BD862" s="58"/>
      <c r="BE862" s="58"/>
      <c r="BF862" s="58"/>
      <c r="BG862" s="58"/>
      <c r="BH862" s="58"/>
      <c r="BI862" s="58"/>
      <c r="BJ862" s="58"/>
      <c r="BK862" s="58"/>
      <c r="BL862" s="58"/>
      <c r="BM862" s="58"/>
      <c r="BN862" s="58"/>
      <c r="BO862" s="58"/>
      <c r="BP862" s="58"/>
      <c r="BQ862" s="58"/>
      <c r="BR862" s="58"/>
      <c r="BS862" s="58"/>
      <c r="BT862" s="58"/>
      <c r="BU862" s="58"/>
      <c r="BV862" s="58"/>
      <c r="BW862" s="58"/>
      <c r="BX862" s="58"/>
      <c r="BY862" s="58"/>
      <c r="BZ862" s="58"/>
      <c r="CA862" s="58"/>
      <c r="CB862" s="58"/>
      <c r="CC862" s="58"/>
      <c r="CD862" s="58"/>
      <c r="CE862" s="58"/>
      <c r="CF862" s="58"/>
      <c r="CG862" s="58"/>
      <c r="CH862" s="58"/>
      <c r="CI862" s="58"/>
      <c r="CJ862" s="58"/>
      <c r="CK862" s="71"/>
      <c r="CL862" s="71"/>
      <c r="CM862" s="71"/>
      <c r="CN862" s="71"/>
      <c r="CO862" s="71"/>
      <c r="CP862" s="71"/>
      <c r="CQ862" s="71"/>
      <c r="CR862" s="71"/>
      <c r="CS862" s="71"/>
      <c r="CT862" s="71"/>
      <c r="CU862" s="71"/>
      <c r="CV862" s="71"/>
      <c r="CW862" s="71"/>
      <c r="CX862" s="71"/>
      <c r="CY862" s="71"/>
      <c r="CZ862" s="71"/>
      <c r="DA862" s="71"/>
      <c r="DB862" s="71"/>
      <c r="DC862" s="71"/>
      <c r="DD862" s="71"/>
      <c r="DE862" s="71"/>
      <c r="DF862" s="71"/>
    </row>
    <row r="863" spans="1:110" s="57" customFormat="1" ht="12.75" customHeight="1" x14ac:dyDescent="0.2">
      <c r="A863" s="72"/>
      <c r="B863" s="63" t="s">
        <v>145</v>
      </c>
      <c r="C863" s="60" t="s">
        <v>20</v>
      </c>
      <c r="D863" s="60"/>
      <c r="E863" s="64">
        <f t="shared" si="12"/>
        <v>1.2E-2</v>
      </c>
      <c r="F863" s="64">
        <v>1.2E-2</v>
      </c>
      <c r="G863" s="70"/>
      <c r="H863" s="60"/>
      <c r="L863" s="58"/>
      <c r="M863" s="58"/>
      <c r="N863" s="58"/>
      <c r="O863" s="58"/>
      <c r="P863" s="58"/>
      <c r="Q863" s="58"/>
      <c r="R863" s="58"/>
      <c r="S863" s="58"/>
      <c r="T863" s="58"/>
      <c r="U863" s="58"/>
      <c r="V863" s="58"/>
      <c r="W863" s="58"/>
      <c r="X863" s="58"/>
      <c r="Y863" s="58"/>
      <c r="Z863" s="58"/>
      <c r="AA863" s="58"/>
      <c r="AB863" s="58"/>
      <c r="AC863" s="58"/>
      <c r="AD863" s="58"/>
      <c r="AE863" s="58"/>
      <c r="AF863" s="58"/>
      <c r="AG863" s="58"/>
      <c r="AH863" s="58"/>
      <c r="AI863" s="58"/>
      <c r="AJ863" s="58"/>
      <c r="AK863" s="58"/>
      <c r="AL863" s="58"/>
      <c r="AM863" s="58"/>
      <c r="AN863" s="58"/>
      <c r="AO863" s="58"/>
      <c r="AP863" s="58"/>
      <c r="AQ863" s="58"/>
      <c r="AR863" s="58"/>
      <c r="AS863" s="58"/>
      <c r="AT863" s="58"/>
      <c r="AU863" s="58"/>
      <c r="AV863" s="58"/>
      <c r="AW863" s="58"/>
      <c r="AX863" s="58"/>
      <c r="AY863" s="58"/>
      <c r="AZ863" s="58"/>
      <c r="BA863" s="58"/>
      <c r="BB863" s="58"/>
      <c r="BC863" s="58"/>
      <c r="BD863" s="58"/>
      <c r="BE863" s="58"/>
      <c r="BF863" s="58"/>
      <c r="BG863" s="58"/>
      <c r="BH863" s="58"/>
      <c r="BI863" s="58"/>
      <c r="BJ863" s="58"/>
      <c r="BK863" s="58"/>
      <c r="BL863" s="58"/>
      <c r="BM863" s="58"/>
      <c r="BN863" s="58"/>
      <c r="BO863" s="58"/>
      <c r="BP863" s="58"/>
      <c r="BQ863" s="58"/>
      <c r="BR863" s="58"/>
      <c r="BS863" s="58"/>
      <c r="BT863" s="58"/>
      <c r="BU863" s="58"/>
      <c r="BV863" s="58"/>
      <c r="BW863" s="58"/>
      <c r="BX863" s="58"/>
      <c r="BY863" s="58"/>
      <c r="BZ863" s="58"/>
      <c r="CA863" s="58"/>
      <c r="CB863" s="58"/>
      <c r="CC863" s="58"/>
      <c r="CD863" s="58"/>
      <c r="CE863" s="58"/>
      <c r="CF863" s="58"/>
      <c r="CG863" s="58"/>
      <c r="CH863" s="58"/>
      <c r="CI863" s="58"/>
      <c r="CJ863" s="58"/>
      <c r="CK863" s="71"/>
      <c r="CL863" s="71"/>
      <c r="CM863" s="71"/>
      <c r="CN863" s="71"/>
      <c r="CO863" s="71"/>
      <c r="CP863" s="71"/>
      <c r="CQ863" s="71"/>
      <c r="CR863" s="71"/>
      <c r="CS863" s="71"/>
      <c r="CT863" s="71"/>
      <c r="CU863" s="71"/>
      <c r="CV863" s="71"/>
      <c r="CW863" s="71"/>
      <c r="CX863" s="71"/>
      <c r="CY863" s="71"/>
      <c r="CZ863" s="71"/>
      <c r="DA863" s="71"/>
      <c r="DB863" s="71"/>
      <c r="DC863" s="71"/>
      <c r="DD863" s="71"/>
      <c r="DE863" s="71"/>
      <c r="DF863" s="71"/>
    </row>
    <row r="864" spans="1:110" s="57" customFormat="1" ht="12.75" customHeight="1" x14ac:dyDescent="0.2">
      <c r="A864" s="72"/>
      <c r="B864" s="63"/>
      <c r="C864" s="60" t="s">
        <v>17</v>
      </c>
      <c r="D864" s="60"/>
      <c r="E864" s="64">
        <f t="shared" si="12"/>
        <v>12.388999999999999</v>
      </c>
      <c r="F864" s="64">
        <v>12.388999999999999</v>
      </c>
      <c r="G864" s="70"/>
      <c r="H864" s="60"/>
      <c r="L864" s="58"/>
      <c r="M864" s="58"/>
      <c r="N864" s="58"/>
      <c r="O864" s="58"/>
      <c r="P864" s="58"/>
      <c r="Q864" s="58"/>
      <c r="R864" s="58"/>
      <c r="S864" s="58"/>
      <c r="T864" s="58"/>
      <c r="U864" s="58"/>
      <c r="V864" s="58"/>
      <c r="W864" s="58"/>
      <c r="X864" s="58"/>
      <c r="Y864" s="58"/>
      <c r="Z864" s="58"/>
      <c r="AA864" s="58"/>
      <c r="AB864" s="58"/>
      <c r="AC864" s="58"/>
      <c r="AD864" s="58"/>
      <c r="AE864" s="58"/>
      <c r="AF864" s="58"/>
      <c r="AG864" s="58"/>
      <c r="AH864" s="58"/>
      <c r="AI864" s="58"/>
      <c r="AJ864" s="58"/>
      <c r="AK864" s="58"/>
      <c r="AL864" s="58"/>
      <c r="AM864" s="58"/>
      <c r="AN864" s="58"/>
      <c r="AO864" s="58"/>
      <c r="AP864" s="58"/>
      <c r="AQ864" s="58"/>
      <c r="AR864" s="58"/>
      <c r="AS864" s="58"/>
      <c r="AT864" s="58"/>
      <c r="AU864" s="58"/>
      <c r="AV864" s="58"/>
      <c r="AW864" s="58"/>
      <c r="AX864" s="58"/>
      <c r="AY864" s="58"/>
      <c r="AZ864" s="58"/>
      <c r="BA864" s="58"/>
      <c r="BB864" s="58"/>
      <c r="BC864" s="58"/>
      <c r="BD864" s="58"/>
      <c r="BE864" s="58"/>
      <c r="BF864" s="58"/>
      <c r="BG864" s="58"/>
      <c r="BH864" s="58"/>
      <c r="BI864" s="58"/>
      <c r="BJ864" s="58"/>
      <c r="BK864" s="58"/>
      <c r="BL864" s="58"/>
      <c r="BM864" s="58"/>
      <c r="BN864" s="58"/>
      <c r="BO864" s="58"/>
      <c r="BP864" s="58"/>
      <c r="BQ864" s="58"/>
      <c r="BR864" s="58"/>
      <c r="BS864" s="58"/>
      <c r="BT864" s="58"/>
      <c r="BU864" s="58"/>
      <c r="BV864" s="58"/>
      <c r="BW864" s="58"/>
      <c r="BX864" s="58"/>
      <c r="BY864" s="58"/>
      <c r="BZ864" s="58"/>
      <c r="CA864" s="58"/>
      <c r="CB864" s="58"/>
      <c r="CC864" s="58"/>
      <c r="CD864" s="58"/>
      <c r="CE864" s="58"/>
      <c r="CF864" s="58"/>
      <c r="CG864" s="58"/>
      <c r="CH864" s="58"/>
      <c r="CI864" s="58"/>
      <c r="CJ864" s="58"/>
      <c r="CK864" s="71"/>
      <c r="CL864" s="71"/>
      <c r="CM864" s="71"/>
      <c r="CN864" s="71"/>
      <c r="CO864" s="71"/>
      <c r="CP864" s="71"/>
      <c r="CQ864" s="71"/>
      <c r="CR864" s="71"/>
      <c r="CS864" s="71"/>
      <c r="CT864" s="71"/>
      <c r="CU864" s="71"/>
      <c r="CV864" s="71"/>
      <c r="CW864" s="71"/>
      <c r="CX864" s="71"/>
      <c r="CY864" s="71"/>
      <c r="CZ864" s="71"/>
      <c r="DA864" s="71"/>
      <c r="DB864" s="71"/>
      <c r="DC864" s="71"/>
      <c r="DD864" s="71"/>
      <c r="DE864" s="71"/>
      <c r="DF864" s="71"/>
    </row>
    <row r="865" spans="1:110" s="57" customFormat="1" ht="12.75" customHeight="1" x14ac:dyDescent="0.2">
      <c r="A865" s="72"/>
      <c r="B865" s="67" t="s">
        <v>147</v>
      </c>
      <c r="C865" s="60" t="s">
        <v>148</v>
      </c>
      <c r="D865" s="60"/>
      <c r="E865" s="64">
        <f t="shared" si="12"/>
        <v>0</v>
      </c>
      <c r="F865" s="64"/>
      <c r="G865" s="70"/>
      <c r="H865" s="60"/>
      <c r="L865" s="58"/>
      <c r="M865" s="58"/>
      <c r="N865" s="58"/>
      <c r="O865" s="58"/>
      <c r="P865" s="58"/>
      <c r="Q865" s="58"/>
      <c r="R865" s="58"/>
      <c r="S865" s="58"/>
      <c r="T865" s="58"/>
      <c r="U865" s="58"/>
      <c r="V865" s="58"/>
      <c r="W865" s="58"/>
      <c r="X865" s="58"/>
      <c r="Y865" s="58"/>
      <c r="Z865" s="58"/>
      <c r="AA865" s="58"/>
      <c r="AB865" s="58"/>
      <c r="AC865" s="58"/>
      <c r="AD865" s="58"/>
      <c r="AE865" s="58"/>
      <c r="AF865" s="58"/>
      <c r="AG865" s="58"/>
      <c r="AH865" s="58"/>
      <c r="AI865" s="58"/>
      <c r="AJ865" s="58"/>
      <c r="AK865" s="58"/>
      <c r="AL865" s="58"/>
      <c r="AM865" s="58"/>
      <c r="AN865" s="58"/>
      <c r="AO865" s="58"/>
      <c r="AP865" s="58"/>
      <c r="AQ865" s="58"/>
      <c r="AR865" s="58"/>
      <c r="AS865" s="58"/>
      <c r="AT865" s="58"/>
      <c r="AU865" s="58"/>
      <c r="AV865" s="58"/>
      <c r="AW865" s="58"/>
      <c r="AX865" s="58"/>
      <c r="AY865" s="58"/>
      <c r="AZ865" s="58"/>
      <c r="BA865" s="58"/>
      <c r="BB865" s="58"/>
      <c r="BC865" s="58"/>
      <c r="BD865" s="58"/>
      <c r="BE865" s="58"/>
      <c r="BF865" s="58"/>
      <c r="BG865" s="58"/>
      <c r="BH865" s="58"/>
      <c r="BI865" s="58"/>
      <c r="BJ865" s="58"/>
      <c r="BK865" s="58"/>
      <c r="BL865" s="58"/>
      <c r="BM865" s="58"/>
      <c r="BN865" s="58"/>
      <c r="BO865" s="58"/>
      <c r="BP865" s="58"/>
      <c r="BQ865" s="58"/>
      <c r="BR865" s="58"/>
      <c r="BS865" s="58"/>
      <c r="BT865" s="58"/>
      <c r="BU865" s="58"/>
      <c r="BV865" s="58"/>
      <c r="BW865" s="58"/>
      <c r="BX865" s="58"/>
      <c r="BY865" s="58"/>
      <c r="BZ865" s="58"/>
      <c r="CA865" s="58"/>
      <c r="CB865" s="58"/>
      <c r="CC865" s="58"/>
      <c r="CD865" s="58"/>
      <c r="CE865" s="58"/>
      <c r="CF865" s="58"/>
      <c r="CG865" s="58"/>
      <c r="CH865" s="58"/>
      <c r="CI865" s="58"/>
      <c r="CJ865" s="58"/>
      <c r="CK865" s="71"/>
      <c r="CL865" s="71"/>
      <c r="CM865" s="71"/>
      <c r="CN865" s="71"/>
      <c r="CO865" s="71"/>
      <c r="CP865" s="71"/>
      <c r="CQ865" s="71"/>
      <c r="CR865" s="71"/>
      <c r="CS865" s="71"/>
      <c r="CT865" s="71"/>
      <c r="CU865" s="71"/>
      <c r="CV865" s="71"/>
      <c r="CW865" s="71"/>
      <c r="CX865" s="71"/>
      <c r="CY865" s="71"/>
      <c r="CZ865" s="71"/>
      <c r="DA865" s="71"/>
      <c r="DB865" s="71"/>
      <c r="DC865" s="71"/>
      <c r="DD865" s="71"/>
      <c r="DE865" s="71"/>
      <c r="DF865" s="71"/>
    </row>
    <row r="866" spans="1:110" s="57" customFormat="1" ht="12.75" customHeight="1" x14ac:dyDescent="0.2">
      <c r="A866" s="72"/>
      <c r="B866" s="67"/>
      <c r="C866" s="60" t="s">
        <v>17</v>
      </c>
      <c r="D866" s="60"/>
      <c r="E866" s="64">
        <f t="shared" si="12"/>
        <v>0</v>
      </c>
      <c r="F866" s="64"/>
      <c r="G866" s="70"/>
      <c r="H866" s="60"/>
      <c r="L866" s="58"/>
      <c r="M866" s="58"/>
      <c r="N866" s="58"/>
      <c r="O866" s="58"/>
      <c r="P866" s="58"/>
      <c r="Q866" s="58"/>
      <c r="R866" s="58"/>
      <c r="S866" s="58"/>
      <c r="T866" s="58"/>
      <c r="U866" s="58"/>
      <c r="V866" s="58"/>
      <c r="W866" s="58"/>
      <c r="X866" s="58"/>
      <c r="Y866" s="58"/>
      <c r="Z866" s="58"/>
      <c r="AA866" s="58"/>
      <c r="AB866" s="58"/>
      <c r="AC866" s="58"/>
      <c r="AD866" s="58"/>
      <c r="AE866" s="58"/>
      <c r="AF866" s="58"/>
      <c r="AG866" s="58"/>
      <c r="AH866" s="58"/>
      <c r="AI866" s="58"/>
      <c r="AJ866" s="58"/>
      <c r="AK866" s="58"/>
      <c r="AL866" s="58"/>
      <c r="AM866" s="58"/>
      <c r="AN866" s="58"/>
      <c r="AO866" s="58"/>
      <c r="AP866" s="58"/>
      <c r="AQ866" s="58"/>
      <c r="AR866" s="58"/>
      <c r="AS866" s="58"/>
      <c r="AT866" s="58"/>
      <c r="AU866" s="58"/>
      <c r="AV866" s="58"/>
      <c r="AW866" s="58"/>
      <c r="AX866" s="58"/>
      <c r="AY866" s="58"/>
      <c r="AZ866" s="58"/>
      <c r="BA866" s="58"/>
      <c r="BB866" s="58"/>
      <c r="BC866" s="58"/>
      <c r="BD866" s="58"/>
      <c r="BE866" s="58"/>
      <c r="BF866" s="58"/>
      <c r="BG866" s="58"/>
      <c r="BH866" s="58"/>
      <c r="BI866" s="58"/>
      <c r="BJ866" s="58"/>
      <c r="BK866" s="58"/>
      <c r="BL866" s="58"/>
      <c r="BM866" s="58"/>
      <c r="BN866" s="58"/>
      <c r="BO866" s="58"/>
      <c r="BP866" s="58"/>
      <c r="BQ866" s="58"/>
      <c r="BR866" s="58"/>
      <c r="BS866" s="58"/>
      <c r="BT866" s="58"/>
      <c r="BU866" s="58"/>
      <c r="BV866" s="58"/>
      <c r="BW866" s="58"/>
      <c r="BX866" s="58"/>
      <c r="BY866" s="58"/>
      <c r="BZ866" s="58"/>
      <c r="CA866" s="58"/>
      <c r="CB866" s="58"/>
      <c r="CC866" s="58"/>
      <c r="CD866" s="58"/>
      <c r="CE866" s="58"/>
      <c r="CF866" s="58"/>
      <c r="CG866" s="58"/>
      <c r="CH866" s="58"/>
      <c r="CI866" s="58"/>
      <c r="CJ866" s="58"/>
      <c r="CK866" s="71"/>
      <c r="CL866" s="71"/>
      <c r="CM866" s="71"/>
      <c r="CN866" s="71"/>
      <c r="CO866" s="71"/>
      <c r="CP866" s="71"/>
      <c r="CQ866" s="71"/>
      <c r="CR866" s="71"/>
      <c r="CS866" s="71"/>
      <c r="CT866" s="71"/>
      <c r="CU866" s="71"/>
      <c r="CV866" s="71"/>
      <c r="CW866" s="71"/>
      <c r="CX866" s="71"/>
      <c r="CY866" s="71"/>
      <c r="CZ866" s="71"/>
      <c r="DA866" s="71"/>
      <c r="DB866" s="71"/>
      <c r="DC866" s="71"/>
      <c r="DD866" s="71"/>
      <c r="DE866" s="71"/>
      <c r="DF866" s="71"/>
    </row>
    <row r="867" spans="1:110" s="57" customFormat="1" ht="12.75" customHeight="1" x14ac:dyDescent="0.2">
      <c r="A867" s="72"/>
      <c r="B867" s="63" t="s">
        <v>150</v>
      </c>
      <c r="C867" s="60" t="s">
        <v>64</v>
      </c>
      <c r="D867" s="68"/>
      <c r="E867" s="64">
        <f t="shared" si="12"/>
        <v>0</v>
      </c>
      <c r="F867" s="64"/>
      <c r="G867" s="70"/>
      <c r="H867" s="68"/>
      <c r="L867" s="58"/>
      <c r="M867" s="58"/>
      <c r="N867" s="58"/>
      <c r="O867" s="58"/>
      <c r="P867" s="58"/>
      <c r="Q867" s="58"/>
      <c r="R867" s="58"/>
      <c r="S867" s="58"/>
      <c r="T867" s="58"/>
      <c r="U867" s="58"/>
      <c r="V867" s="58"/>
      <c r="W867" s="58"/>
      <c r="X867" s="58"/>
      <c r="Y867" s="58"/>
      <c r="Z867" s="58"/>
      <c r="AA867" s="58"/>
      <c r="AB867" s="58"/>
      <c r="AC867" s="58"/>
      <c r="AD867" s="58"/>
      <c r="AE867" s="58"/>
      <c r="AF867" s="58"/>
      <c r="AG867" s="58"/>
      <c r="AH867" s="58"/>
      <c r="AI867" s="58"/>
      <c r="AJ867" s="58"/>
      <c r="AK867" s="58"/>
      <c r="AL867" s="58"/>
      <c r="AM867" s="58"/>
      <c r="AN867" s="58"/>
      <c r="AO867" s="58"/>
      <c r="AP867" s="58"/>
      <c r="AQ867" s="58"/>
      <c r="AR867" s="58"/>
      <c r="AS867" s="58"/>
      <c r="AT867" s="58"/>
      <c r="AU867" s="58"/>
      <c r="AV867" s="58"/>
      <c r="AW867" s="58"/>
      <c r="AX867" s="58"/>
      <c r="AY867" s="58"/>
      <c r="AZ867" s="58"/>
      <c r="BA867" s="58"/>
      <c r="BB867" s="58"/>
      <c r="BC867" s="58"/>
      <c r="BD867" s="58"/>
      <c r="BE867" s="58"/>
      <c r="BF867" s="58"/>
      <c r="BG867" s="58"/>
      <c r="BH867" s="58"/>
      <c r="BI867" s="58"/>
      <c r="BJ867" s="58"/>
      <c r="BK867" s="58"/>
      <c r="BL867" s="58"/>
      <c r="BM867" s="58"/>
      <c r="BN867" s="58"/>
      <c r="BO867" s="58"/>
      <c r="BP867" s="58"/>
      <c r="BQ867" s="58"/>
      <c r="BR867" s="58"/>
      <c r="BS867" s="58"/>
      <c r="BT867" s="58"/>
      <c r="BU867" s="58"/>
      <c r="BV867" s="58"/>
      <c r="BW867" s="58"/>
      <c r="BX867" s="58"/>
      <c r="BY867" s="58"/>
      <c r="BZ867" s="58"/>
      <c r="CA867" s="58"/>
      <c r="CB867" s="58"/>
      <c r="CC867" s="58"/>
      <c r="CD867" s="58"/>
      <c r="CE867" s="58"/>
      <c r="CF867" s="58"/>
      <c r="CG867" s="58"/>
      <c r="CH867" s="58"/>
      <c r="CI867" s="58"/>
      <c r="CJ867" s="58"/>
      <c r="CK867" s="71"/>
      <c r="CL867" s="71"/>
      <c r="CM867" s="71"/>
      <c r="CN867" s="71"/>
      <c r="CO867" s="71"/>
      <c r="CP867" s="71"/>
      <c r="CQ867" s="71"/>
      <c r="CR867" s="71"/>
      <c r="CS867" s="71"/>
      <c r="CT867" s="71"/>
      <c r="CU867" s="71"/>
      <c r="CV867" s="71"/>
      <c r="CW867" s="71"/>
      <c r="CX867" s="71"/>
      <c r="CY867" s="71"/>
      <c r="CZ867" s="71"/>
      <c r="DA867" s="71"/>
      <c r="DB867" s="71"/>
      <c r="DC867" s="71"/>
      <c r="DD867" s="71"/>
      <c r="DE867" s="71"/>
      <c r="DF867" s="71"/>
    </row>
    <row r="868" spans="1:110" s="57" customFormat="1" ht="12.75" customHeight="1" x14ac:dyDescent="0.2">
      <c r="A868" s="76"/>
      <c r="B868" s="63"/>
      <c r="C868" s="60" t="s">
        <v>17</v>
      </c>
      <c r="D868" s="68"/>
      <c r="E868" s="64">
        <f t="shared" si="12"/>
        <v>0</v>
      </c>
      <c r="F868" s="64"/>
      <c r="G868" s="70"/>
      <c r="H868" s="68"/>
      <c r="L868" s="58"/>
      <c r="M868" s="58"/>
      <c r="N868" s="58"/>
      <c r="O868" s="58"/>
      <c r="P868" s="58"/>
      <c r="Q868" s="58"/>
      <c r="R868" s="58"/>
      <c r="S868" s="58"/>
      <c r="T868" s="58"/>
      <c r="U868" s="58"/>
      <c r="V868" s="58"/>
      <c r="W868" s="58"/>
      <c r="X868" s="58"/>
      <c r="Y868" s="58"/>
      <c r="Z868" s="58"/>
      <c r="AA868" s="58"/>
      <c r="AB868" s="58"/>
      <c r="AC868" s="58"/>
      <c r="AD868" s="58"/>
      <c r="AE868" s="58"/>
      <c r="AF868" s="58"/>
      <c r="AG868" s="58"/>
      <c r="AH868" s="58"/>
      <c r="AI868" s="58"/>
      <c r="AJ868" s="58"/>
      <c r="AK868" s="58"/>
      <c r="AL868" s="58"/>
      <c r="AM868" s="58"/>
      <c r="AN868" s="58"/>
      <c r="AO868" s="58"/>
      <c r="AP868" s="58"/>
      <c r="AQ868" s="58"/>
      <c r="AR868" s="58"/>
      <c r="AS868" s="58"/>
      <c r="AT868" s="58"/>
      <c r="AU868" s="58"/>
      <c r="AV868" s="58"/>
      <c r="AW868" s="58"/>
      <c r="AX868" s="58"/>
      <c r="AY868" s="58"/>
      <c r="AZ868" s="58"/>
      <c r="BA868" s="58"/>
      <c r="BB868" s="58"/>
      <c r="BC868" s="58"/>
      <c r="BD868" s="58"/>
      <c r="BE868" s="58"/>
      <c r="BF868" s="58"/>
      <c r="BG868" s="58"/>
      <c r="BH868" s="58"/>
      <c r="BI868" s="58"/>
      <c r="BJ868" s="58"/>
      <c r="BK868" s="58"/>
      <c r="BL868" s="58"/>
      <c r="BM868" s="58"/>
      <c r="BN868" s="58"/>
      <c r="BO868" s="58"/>
      <c r="BP868" s="58"/>
      <c r="BQ868" s="58"/>
      <c r="BR868" s="58"/>
      <c r="BS868" s="58"/>
      <c r="BT868" s="58"/>
      <c r="BU868" s="58"/>
      <c r="BV868" s="58"/>
      <c r="BW868" s="58"/>
      <c r="BX868" s="58"/>
      <c r="BY868" s="58"/>
      <c r="BZ868" s="58"/>
      <c r="CA868" s="58"/>
      <c r="CB868" s="58"/>
      <c r="CC868" s="58"/>
      <c r="CD868" s="58"/>
      <c r="CE868" s="58"/>
      <c r="CF868" s="58"/>
      <c r="CG868" s="58"/>
      <c r="CH868" s="58"/>
      <c r="CI868" s="58"/>
      <c r="CJ868" s="58"/>
      <c r="CK868" s="71"/>
      <c r="CL868" s="71"/>
      <c r="CM868" s="71"/>
      <c r="CN868" s="71"/>
      <c r="CO868" s="71"/>
      <c r="CP868" s="71"/>
      <c r="CQ868" s="71"/>
      <c r="CR868" s="71"/>
      <c r="CS868" s="71"/>
      <c r="CT868" s="71"/>
      <c r="CU868" s="71"/>
      <c r="CV868" s="71"/>
      <c r="CW868" s="71"/>
      <c r="CX868" s="71"/>
      <c r="CY868" s="71"/>
      <c r="CZ868" s="71"/>
      <c r="DA868" s="71"/>
      <c r="DB868" s="71"/>
      <c r="DC868" s="71"/>
      <c r="DD868" s="71"/>
      <c r="DE868" s="71"/>
      <c r="DF868" s="71"/>
    </row>
    <row r="869" spans="1:110" s="57" customFormat="1" ht="12.75" customHeight="1" x14ac:dyDescent="0.2">
      <c r="A869" s="18">
        <v>2</v>
      </c>
      <c r="B869" s="69" t="s">
        <v>152</v>
      </c>
      <c r="C869" s="60"/>
      <c r="D869" s="68"/>
      <c r="E869" s="64">
        <f t="shared" si="12"/>
        <v>1</v>
      </c>
      <c r="F869" s="64">
        <v>1</v>
      </c>
      <c r="G869" s="70"/>
      <c r="H869" s="68"/>
      <c r="L869" s="58"/>
      <c r="M869" s="58"/>
      <c r="N869" s="58"/>
      <c r="O869" s="58"/>
      <c r="P869" s="58"/>
      <c r="Q869" s="58"/>
      <c r="R869" s="58"/>
      <c r="S869" s="58"/>
      <c r="T869" s="58"/>
      <c r="U869" s="58"/>
      <c r="V869" s="58"/>
      <c r="W869" s="58"/>
      <c r="X869" s="58"/>
      <c r="Y869" s="58"/>
      <c r="Z869" s="58"/>
      <c r="AA869" s="58"/>
      <c r="AB869" s="58"/>
      <c r="AC869" s="58"/>
      <c r="AD869" s="58"/>
      <c r="AE869" s="58"/>
      <c r="AF869" s="58"/>
      <c r="AG869" s="58"/>
      <c r="AH869" s="58"/>
      <c r="AI869" s="58"/>
      <c r="AJ869" s="58"/>
      <c r="AK869" s="58"/>
      <c r="AL869" s="58"/>
      <c r="AM869" s="58"/>
      <c r="AN869" s="58"/>
      <c r="AO869" s="58"/>
      <c r="AP869" s="58"/>
      <c r="AQ869" s="58"/>
      <c r="AR869" s="58"/>
      <c r="AS869" s="58"/>
      <c r="AT869" s="58"/>
      <c r="AU869" s="58"/>
      <c r="AV869" s="58"/>
      <c r="AW869" s="58"/>
      <c r="AX869" s="58"/>
      <c r="AY869" s="58"/>
      <c r="AZ869" s="58"/>
      <c r="BA869" s="58"/>
      <c r="BB869" s="58"/>
      <c r="BC869" s="58"/>
      <c r="BD869" s="58"/>
      <c r="BE869" s="58"/>
      <c r="BF869" s="58"/>
      <c r="BG869" s="58"/>
      <c r="BH869" s="58"/>
      <c r="BI869" s="58"/>
      <c r="BJ869" s="58"/>
      <c r="BK869" s="58"/>
      <c r="BL869" s="58"/>
      <c r="BM869" s="58"/>
      <c r="BN869" s="58"/>
      <c r="BO869" s="58"/>
      <c r="BP869" s="58"/>
      <c r="BQ869" s="58"/>
      <c r="BR869" s="58"/>
      <c r="BS869" s="58"/>
      <c r="BT869" s="58"/>
      <c r="BU869" s="58"/>
      <c r="BV869" s="58"/>
      <c r="BW869" s="58"/>
      <c r="BX869" s="58"/>
      <c r="BY869" s="58"/>
      <c r="BZ869" s="58"/>
      <c r="CA869" s="58"/>
      <c r="CB869" s="58"/>
      <c r="CC869" s="58"/>
      <c r="CD869" s="58"/>
      <c r="CE869" s="58"/>
      <c r="CF869" s="58"/>
      <c r="CG869" s="58"/>
      <c r="CH869" s="58"/>
      <c r="CI869" s="58"/>
      <c r="CJ869" s="58"/>
      <c r="CK869" s="71"/>
      <c r="CL869" s="71"/>
      <c r="CM869" s="71"/>
      <c r="CN869" s="71"/>
      <c r="CO869" s="71"/>
      <c r="CP869" s="71"/>
      <c r="CQ869" s="71"/>
      <c r="CR869" s="71"/>
      <c r="CS869" s="71"/>
      <c r="CT869" s="71"/>
      <c r="CU869" s="71"/>
      <c r="CV869" s="71"/>
      <c r="CW869" s="71"/>
      <c r="CX869" s="71"/>
      <c r="CY869" s="71"/>
      <c r="CZ869" s="71"/>
      <c r="DA869" s="71"/>
      <c r="DB869" s="71"/>
      <c r="DC869" s="71"/>
      <c r="DD869" s="71"/>
      <c r="DE869" s="71"/>
      <c r="DF869" s="71"/>
    </row>
    <row r="870" spans="1:110" s="57" customFormat="1" ht="12.75" customHeight="1" x14ac:dyDescent="0.2">
      <c r="A870" s="72"/>
      <c r="B870" s="73"/>
      <c r="C870" s="60" t="s">
        <v>17</v>
      </c>
      <c r="D870" s="61"/>
      <c r="E870" s="64">
        <f t="shared" si="12"/>
        <v>190.47800000000001</v>
      </c>
      <c r="F870" s="64">
        <f>F872+F874+F876+F878</f>
        <v>19.039000000000001</v>
      </c>
      <c r="G870" s="70">
        <f>G872+G874+G876+G878</f>
        <v>171.43899999999999</v>
      </c>
      <c r="H870" s="61"/>
      <c r="L870" s="58"/>
      <c r="M870" s="58"/>
      <c r="N870" s="58"/>
      <c r="O870" s="58"/>
      <c r="P870" s="58"/>
      <c r="Q870" s="58"/>
      <c r="R870" s="58"/>
      <c r="S870" s="58"/>
      <c r="T870" s="58"/>
      <c r="U870" s="58"/>
      <c r="V870" s="58"/>
      <c r="W870" s="58"/>
      <c r="X870" s="58"/>
      <c r="Y870" s="58"/>
      <c r="Z870" s="58"/>
      <c r="AA870" s="58"/>
      <c r="AB870" s="58"/>
      <c r="AC870" s="58"/>
      <c r="AD870" s="58"/>
      <c r="AE870" s="58"/>
      <c r="AF870" s="58"/>
      <c r="AG870" s="58"/>
      <c r="AH870" s="58"/>
      <c r="AI870" s="58"/>
      <c r="AJ870" s="58"/>
      <c r="AK870" s="58"/>
      <c r="AL870" s="58"/>
      <c r="AM870" s="58"/>
      <c r="AN870" s="58"/>
      <c r="AO870" s="58"/>
      <c r="AP870" s="58"/>
      <c r="AQ870" s="58"/>
      <c r="AR870" s="58"/>
      <c r="AS870" s="58"/>
      <c r="AT870" s="58"/>
      <c r="AU870" s="58"/>
      <c r="AV870" s="58"/>
      <c r="AW870" s="58"/>
      <c r="AX870" s="58"/>
      <c r="AY870" s="58"/>
      <c r="AZ870" s="58"/>
      <c r="BA870" s="58"/>
      <c r="BB870" s="58"/>
      <c r="BC870" s="58"/>
      <c r="BD870" s="58"/>
      <c r="BE870" s="58"/>
      <c r="BF870" s="58"/>
      <c r="BG870" s="58"/>
      <c r="BH870" s="58"/>
      <c r="BI870" s="58"/>
      <c r="BJ870" s="58"/>
      <c r="BK870" s="58"/>
      <c r="BL870" s="58"/>
      <c r="BM870" s="58"/>
      <c r="BN870" s="58"/>
      <c r="BO870" s="58"/>
      <c r="BP870" s="58"/>
      <c r="BQ870" s="58"/>
      <c r="BR870" s="58"/>
      <c r="BS870" s="58"/>
      <c r="BT870" s="58"/>
      <c r="BU870" s="58"/>
      <c r="BV870" s="58"/>
      <c r="BW870" s="58"/>
      <c r="BX870" s="58"/>
      <c r="BY870" s="58"/>
      <c r="BZ870" s="58"/>
      <c r="CA870" s="58"/>
      <c r="CB870" s="58"/>
      <c r="CC870" s="58"/>
      <c r="CD870" s="58"/>
      <c r="CE870" s="58"/>
      <c r="CF870" s="58"/>
      <c r="CG870" s="58"/>
      <c r="CH870" s="58"/>
      <c r="CI870" s="58"/>
      <c r="CJ870" s="58"/>
      <c r="CK870" s="71"/>
      <c r="CL870" s="71"/>
      <c r="CM870" s="71"/>
      <c r="CN870" s="71"/>
      <c r="CO870" s="71"/>
      <c r="CP870" s="71"/>
      <c r="CQ870" s="71"/>
      <c r="CR870" s="71"/>
      <c r="CS870" s="71"/>
      <c r="CT870" s="71"/>
      <c r="CU870" s="71"/>
      <c r="CV870" s="71"/>
      <c r="CW870" s="71"/>
      <c r="CX870" s="71"/>
      <c r="CY870" s="71"/>
      <c r="CZ870" s="71"/>
      <c r="DA870" s="71"/>
      <c r="DB870" s="71"/>
      <c r="DC870" s="71"/>
      <c r="DD870" s="71"/>
      <c r="DE870" s="71"/>
      <c r="DF870" s="71"/>
    </row>
    <row r="871" spans="1:110" s="57" customFormat="1" ht="12.75" customHeight="1" x14ac:dyDescent="0.2">
      <c r="A871" s="72"/>
      <c r="B871" s="63" t="s">
        <v>143</v>
      </c>
      <c r="C871" s="60" t="s">
        <v>20</v>
      </c>
      <c r="D871" s="60"/>
      <c r="E871" s="64">
        <f t="shared" si="12"/>
        <v>0.13500000000000001</v>
      </c>
      <c r="F871" s="64">
        <v>0.02</v>
      </c>
      <c r="G871" s="70">
        <v>0.115</v>
      </c>
      <c r="H871" s="60"/>
      <c r="L871" s="58"/>
      <c r="M871" s="58"/>
      <c r="N871" s="58"/>
      <c r="O871" s="58"/>
      <c r="P871" s="58"/>
      <c r="Q871" s="58"/>
      <c r="R871" s="58"/>
      <c r="S871" s="58"/>
      <c r="T871" s="58"/>
      <c r="U871" s="58"/>
      <c r="V871" s="58"/>
      <c r="W871" s="58"/>
      <c r="X871" s="58"/>
      <c r="Y871" s="58"/>
      <c r="Z871" s="58"/>
      <c r="AA871" s="58"/>
      <c r="AB871" s="58"/>
      <c r="AC871" s="58"/>
      <c r="AD871" s="58"/>
      <c r="AE871" s="58"/>
      <c r="AF871" s="58"/>
      <c r="AG871" s="58"/>
      <c r="AH871" s="58"/>
      <c r="AI871" s="58"/>
      <c r="AJ871" s="58"/>
      <c r="AK871" s="58"/>
      <c r="AL871" s="58"/>
      <c r="AM871" s="58"/>
      <c r="AN871" s="58"/>
      <c r="AO871" s="58"/>
      <c r="AP871" s="58"/>
      <c r="AQ871" s="58"/>
      <c r="AR871" s="58"/>
      <c r="AS871" s="58"/>
      <c r="AT871" s="58"/>
      <c r="AU871" s="58"/>
      <c r="AV871" s="58"/>
      <c r="AW871" s="58"/>
      <c r="AX871" s="58"/>
      <c r="AY871" s="58"/>
      <c r="AZ871" s="58"/>
      <c r="BA871" s="58"/>
      <c r="BB871" s="58"/>
      <c r="BC871" s="58"/>
      <c r="BD871" s="58"/>
      <c r="BE871" s="58"/>
      <c r="BF871" s="58"/>
      <c r="BG871" s="58"/>
      <c r="BH871" s="58"/>
      <c r="BI871" s="58"/>
      <c r="BJ871" s="58"/>
      <c r="BK871" s="58"/>
      <c r="BL871" s="58"/>
      <c r="BM871" s="58"/>
      <c r="BN871" s="58"/>
      <c r="BO871" s="58"/>
      <c r="BP871" s="58"/>
      <c r="BQ871" s="58"/>
      <c r="BR871" s="58"/>
      <c r="BS871" s="58"/>
      <c r="BT871" s="58"/>
      <c r="BU871" s="58"/>
      <c r="BV871" s="58"/>
      <c r="BW871" s="58"/>
      <c r="BX871" s="58"/>
      <c r="BY871" s="58"/>
      <c r="BZ871" s="58"/>
      <c r="CA871" s="58"/>
      <c r="CB871" s="58"/>
      <c r="CC871" s="58"/>
      <c r="CD871" s="58"/>
      <c r="CE871" s="58"/>
      <c r="CF871" s="58"/>
      <c r="CG871" s="58"/>
      <c r="CH871" s="58"/>
      <c r="CI871" s="58"/>
      <c r="CJ871" s="58"/>
      <c r="CK871" s="71"/>
      <c r="CL871" s="71"/>
      <c r="CM871" s="71"/>
      <c r="CN871" s="71"/>
      <c r="CO871" s="71"/>
      <c r="CP871" s="71"/>
      <c r="CQ871" s="71"/>
      <c r="CR871" s="71"/>
      <c r="CS871" s="71"/>
      <c r="CT871" s="71"/>
      <c r="CU871" s="71"/>
      <c r="CV871" s="71"/>
      <c r="CW871" s="71"/>
      <c r="CX871" s="71"/>
      <c r="CY871" s="71"/>
      <c r="CZ871" s="71"/>
      <c r="DA871" s="71"/>
      <c r="DB871" s="71"/>
      <c r="DC871" s="71"/>
      <c r="DD871" s="71"/>
      <c r="DE871" s="71"/>
      <c r="DF871" s="71"/>
    </row>
    <row r="872" spans="1:110" s="57" customFormat="1" ht="12.75" customHeight="1" x14ac:dyDescent="0.2">
      <c r="A872" s="72"/>
      <c r="B872" s="63"/>
      <c r="C872" s="60" t="s">
        <v>17</v>
      </c>
      <c r="D872" s="60"/>
      <c r="E872" s="64">
        <f t="shared" si="12"/>
        <v>190.47800000000001</v>
      </c>
      <c r="F872" s="64">
        <v>19.039000000000001</v>
      </c>
      <c r="G872" s="70">
        <v>171.43899999999999</v>
      </c>
      <c r="H872" s="60"/>
      <c r="L872" s="58"/>
      <c r="M872" s="58"/>
      <c r="N872" s="58"/>
      <c r="O872" s="58"/>
      <c r="P872" s="58"/>
      <c r="Q872" s="58"/>
      <c r="R872" s="58"/>
      <c r="S872" s="58"/>
      <c r="T872" s="58"/>
      <c r="U872" s="58"/>
      <c r="V872" s="58"/>
      <c r="W872" s="58"/>
      <c r="X872" s="58"/>
      <c r="Y872" s="58"/>
      <c r="Z872" s="58"/>
      <c r="AA872" s="58"/>
      <c r="AB872" s="58"/>
      <c r="AC872" s="58"/>
      <c r="AD872" s="58"/>
      <c r="AE872" s="58"/>
      <c r="AF872" s="58"/>
      <c r="AG872" s="58"/>
      <c r="AH872" s="58"/>
      <c r="AI872" s="58"/>
      <c r="AJ872" s="58"/>
      <c r="AK872" s="58"/>
      <c r="AL872" s="58"/>
      <c r="AM872" s="58"/>
      <c r="AN872" s="58"/>
      <c r="AO872" s="58"/>
      <c r="AP872" s="58"/>
      <c r="AQ872" s="58"/>
      <c r="AR872" s="58"/>
      <c r="AS872" s="58"/>
      <c r="AT872" s="58"/>
      <c r="AU872" s="58"/>
      <c r="AV872" s="58"/>
      <c r="AW872" s="58"/>
      <c r="AX872" s="58"/>
      <c r="AY872" s="58"/>
      <c r="AZ872" s="58"/>
      <c r="BA872" s="58"/>
      <c r="BB872" s="58"/>
      <c r="BC872" s="58"/>
      <c r="BD872" s="58"/>
      <c r="BE872" s="58"/>
      <c r="BF872" s="58"/>
      <c r="BG872" s="58"/>
      <c r="BH872" s="58"/>
      <c r="BI872" s="58"/>
      <c r="BJ872" s="58"/>
      <c r="BK872" s="58"/>
      <c r="BL872" s="58"/>
      <c r="BM872" s="58"/>
      <c r="BN872" s="58"/>
      <c r="BO872" s="58"/>
      <c r="BP872" s="58"/>
      <c r="BQ872" s="58"/>
      <c r="BR872" s="58"/>
      <c r="BS872" s="58"/>
      <c r="BT872" s="58"/>
      <c r="BU872" s="58"/>
      <c r="BV872" s="58"/>
      <c r="BW872" s="58"/>
      <c r="BX872" s="58"/>
      <c r="BY872" s="58"/>
      <c r="BZ872" s="58"/>
      <c r="CA872" s="58"/>
      <c r="CB872" s="58"/>
      <c r="CC872" s="58"/>
      <c r="CD872" s="58"/>
      <c r="CE872" s="58"/>
      <c r="CF872" s="58"/>
      <c r="CG872" s="58"/>
      <c r="CH872" s="58"/>
      <c r="CI872" s="58"/>
      <c r="CJ872" s="58"/>
      <c r="CK872" s="71"/>
      <c r="CL872" s="71"/>
      <c r="CM872" s="71"/>
      <c r="CN872" s="71"/>
      <c r="CO872" s="71"/>
      <c r="CP872" s="71"/>
      <c r="CQ872" s="71"/>
      <c r="CR872" s="71"/>
      <c r="CS872" s="71"/>
      <c r="CT872" s="71"/>
      <c r="CU872" s="71"/>
      <c r="CV872" s="71"/>
      <c r="CW872" s="71"/>
      <c r="CX872" s="71"/>
      <c r="CY872" s="71"/>
      <c r="CZ872" s="71"/>
      <c r="DA872" s="71"/>
      <c r="DB872" s="71"/>
      <c r="DC872" s="71"/>
      <c r="DD872" s="71"/>
      <c r="DE872" s="71"/>
      <c r="DF872" s="71"/>
    </row>
    <row r="873" spans="1:110" s="57" customFormat="1" ht="12.75" customHeight="1" x14ac:dyDescent="0.2">
      <c r="A873" s="72"/>
      <c r="B873" s="63" t="s">
        <v>145</v>
      </c>
      <c r="C873" s="60" t="s">
        <v>20</v>
      </c>
      <c r="D873" s="60"/>
      <c r="E873" s="64">
        <f t="shared" si="12"/>
        <v>0</v>
      </c>
      <c r="F873" s="64"/>
      <c r="G873" s="70"/>
      <c r="H873" s="60"/>
      <c r="L873" s="58"/>
      <c r="M873" s="58"/>
      <c r="N873" s="58"/>
      <c r="O873" s="58"/>
      <c r="P873" s="58"/>
      <c r="Q873" s="58"/>
      <c r="R873" s="58"/>
      <c r="S873" s="58"/>
      <c r="T873" s="58"/>
      <c r="U873" s="58"/>
      <c r="V873" s="58"/>
      <c r="W873" s="58"/>
      <c r="X873" s="58"/>
      <c r="Y873" s="58"/>
      <c r="Z873" s="58"/>
      <c r="AA873" s="58"/>
      <c r="AB873" s="58"/>
      <c r="AC873" s="58"/>
      <c r="AD873" s="58"/>
      <c r="AE873" s="58"/>
      <c r="AF873" s="58"/>
      <c r="AG873" s="58"/>
      <c r="AH873" s="58"/>
      <c r="AI873" s="58"/>
      <c r="AJ873" s="58"/>
      <c r="AK873" s="58"/>
      <c r="AL873" s="58"/>
      <c r="AM873" s="58"/>
      <c r="AN873" s="58"/>
      <c r="AO873" s="58"/>
      <c r="AP873" s="58"/>
      <c r="AQ873" s="58"/>
      <c r="AR873" s="58"/>
      <c r="AS873" s="58"/>
      <c r="AT873" s="58"/>
      <c r="AU873" s="58"/>
      <c r="AV873" s="58"/>
      <c r="AW873" s="58"/>
      <c r="AX873" s="58"/>
      <c r="AY873" s="58"/>
      <c r="AZ873" s="58"/>
      <c r="BA873" s="58"/>
      <c r="BB873" s="58"/>
      <c r="BC873" s="58"/>
      <c r="BD873" s="58"/>
      <c r="BE873" s="58"/>
      <c r="BF873" s="58"/>
      <c r="BG873" s="58"/>
      <c r="BH873" s="58"/>
      <c r="BI873" s="58"/>
      <c r="BJ873" s="58"/>
      <c r="BK873" s="58"/>
      <c r="BL873" s="58"/>
      <c r="BM873" s="58"/>
      <c r="BN873" s="58"/>
      <c r="BO873" s="58"/>
      <c r="BP873" s="58"/>
      <c r="BQ873" s="58"/>
      <c r="BR873" s="58"/>
      <c r="BS873" s="58"/>
      <c r="BT873" s="58"/>
      <c r="BU873" s="58"/>
      <c r="BV873" s="58"/>
      <c r="BW873" s="58"/>
      <c r="BX873" s="58"/>
      <c r="BY873" s="58"/>
      <c r="BZ873" s="58"/>
      <c r="CA873" s="58"/>
      <c r="CB873" s="58"/>
      <c r="CC873" s="58"/>
      <c r="CD873" s="58"/>
      <c r="CE873" s="58"/>
      <c r="CF873" s="58"/>
      <c r="CG873" s="58"/>
      <c r="CH873" s="58"/>
      <c r="CI873" s="58"/>
      <c r="CJ873" s="58"/>
      <c r="CK873" s="71"/>
      <c r="CL873" s="71"/>
      <c r="CM873" s="71"/>
      <c r="CN873" s="71"/>
      <c r="CO873" s="71"/>
      <c r="CP873" s="71"/>
      <c r="CQ873" s="71"/>
      <c r="CR873" s="71"/>
      <c r="CS873" s="71"/>
      <c r="CT873" s="71"/>
      <c r="CU873" s="71"/>
      <c r="CV873" s="71"/>
      <c r="CW873" s="71"/>
      <c r="CX873" s="71"/>
      <c r="CY873" s="71"/>
      <c r="CZ873" s="71"/>
      <c r="DA873" s="71"/>
      <c r="DB873" s="71"/>
      <c r="DC873" s="71"/>
      <c r="DD873" s="71"/>
      <c r="DE873" s="71"/>
      <c r="DF873" s="71"/>
    </row>
    <row r="874" spans="1:110" s="57" customFormat="1" ht="12.75" customHeight="1" x14ac:dyDescent="0.2">
      <c r="A874" s="72"/>
      <c r="B874" s="63"/>
      <c r="C874" s="60" t="s">
        <v>17</v>
      </c>
      <c r="D874" s="60"/>
      <c r="E874" s="64">
        <f t="shared" si="12"/>
        <v>0</v>
      </c>
      <c r="F874" s="64"/>
      <c r="G874" s="70"/>
      <c r="H874" s="60"/>
      <c r="L874" s="58"/>
      <c r="M874" s="58"/>
      <c r="N874" s="58"/>
      <c r="O874" s="58"/>
      <c r="P874" s="58"/>
      <c r="Q874" s="58"/>
      <c r="R874" s="58"/>
      <c r="S874" s="58"/>
      <c r="T874" s="58"/>
      <c r="U874" s="58"/>
      <c r="V874" s="58"/>
      <c r="W874" s="58"/>
      <c r="X874" s="58"/>
      <c r="Y874" s="58"/>
      <c r="Z874" s="58"/>
      <c r="AA874" s="58"/>
      <c r="AB874" s="58"/>
      <c r="AC874" s="58"/>
      <c r="AD874" s="58"/>
      <c r="AE874" s="58"/>
      <c r="AF874" s="58"/>
      <c r="AG874" s="58"/>
      <c r="AH874" s="58"/>
      <c r="AI874" s="58"/>
      <c r="AJ874" s="58"/>
      <c r="AK874" s="58"/>
      <c r="AL874" s="58"/>
      <c r="AM874" s="58"/>
      <c r="AN874" s="58"/>
      <c r="AO874" s="58"/>
      <c r="AP874" s="58"/>
      <c r="AQ874" s="58"/>
      <c r="AR874" s="58"/>
      <c r="AS874" s="58"/>
      <c r="AT874" s="58"/>
      <c r="AU874" s="58"/>
      <c r="AV874" s="58"/>
      <c r="AW874" s="58"/>
      <c r="AX874" s="58"/>
      <c r="AY874" s="58"/>
      <c r="AZ874" s="58"/>
      <c r="BA874" s="58"/>
      <c r="BB874" s="58"/>
      <c r="BC874" s="58"/>
      <c r="BD874" s="58"/>
      <c r="BE874" s="58"/>
      <c r="BF874" s="58"/>
      <c r="BG874" s="58"/>
      <c r="BH874" s="58"/>
      <c r="BI874" s="58"/>
      <c r="BJ874" s="58"/>
      <c r="BK874" s="58"/>
      <c r="BL874" s="58"/>
      <c r="BM874" s="58"/>
      <c r="BN874" s="58"/>
      <c r="BO874" s="58"/>
      <c r="BP874" s="58"/>
      <c r="BQ874" s="58"/>
      <c r="BR874" s="58"/>
      <c r="BS874" s="58"/>
      <c r="BT874" s="58"/>
      <c r="BU874" s="58"/>
      <c r="BV874" s="58"/>
      <c r="BW874" s="58"/>
      <c r="BX874" s="58"/>
      <c r="BY874" s="58"/>
      <c r="BZ874" s="58"/>
      <c r="CA874" s="58"/>
      <c r="CB874" s="58"/>
      <c r="CC874" s="58"/>
      <c r="CD874" s="58"/>
      <c r="CE874" s="58"/>
      <c r="CF874" s="58"/>
      <c r="CG874" s="58"/>
      <c r="CH874" s="58"/>
      <c r="CI874" s="58"/>
      <c r="CJ874" s="58"/>
      <c r="CK874" s="71"/>
      <c r="CL874" s="71"/>
      <c r="CM874" s="71"/>
      <c r="CN874" s="71"/>
      <c r="CO874" s="71"/>
      <c r="CP874" s="71"/>
      <c r="CQ874" s="71"/>
      <c r="CR874" s="71"/>
      <c r="CS874" s="71"/>
      <c r="CT874" s="71"/>
      <c r="CU874" s="71"/>
      <c r="CV874" s="71"/>
      <c r="CW874" s="71"/>
      <c r="CX874" s="71"/>
      <c r="CY874" s="71"/>
      <c r="CZ874" s="71"/>
      <c r="DA874" s="71"/>
      <c r="DB874" s="71"/>
      <c r="DC874" s="71"/>
      <c r="DD874" s="71"/>
      <c r="DE874" s="71"/>
      <c r="DF874" s="71"/>
    </row>
    <row r="875" spans="1:110" s="57" customFormat="1" ht="12.75" customHeight="1" x14ac:dyDescent="0.2">
      <c r="A875" s="72"/>
      <c r="B875" s="67" t="s">
        <v>147</v>
      </c>
      <c r="C875" s="60" t="s">
        <v>148</v>
      </c>
      <c r="D875" s="60"/>
      <c r="E875" s="64">
        <f t="shared" si="12"/>
        <v>0</v>
      </c>
      <c r="F875" s="64"/>
      <c r="G875" s="70"/>
      <c r="H875" s="60"/>
      <c r="L875" s="58"/>
      <c r="M875" s="58"/>
      <c r="N875" s="58"/>
      <c r="O875" s="58"/>
      <c r="P875" s="58"/>
      <c r="Q875" s="58"/>
      <c r="R875" s="58"/>
      <c r="S875" s="58"/>
      <c r="T875" s="58"/>
      <c r="U875" s="58"/>
      <c r="V875" s="58"/>
      <c r="W875" s="58"/>
      <c r="X875" s="58"/>
      <c r="Y875" s="58"/>
      <c r="Z875" s="58"/>
      <c r="AA875" s="58"/>
      <c r="AB875" s="58"/>
      <c r="AC875" s="58"/>
      <c r="AD875" s="58"/>
      <c r="AE875" s="58"/>
      <c r="AF875" s="58"/>
      <c r="AG875" s="58"/>
      <c r="AH875" s="58"/>
      <c r="AI875" s="58"/>
      <c r="AJ875" s="58"/>
      <c r="AK875" s="58"/>
      <c r="AL875" s="58"/>
      <c r="AM875" s="58"/>
      <c r="AN875" s="58"/>
      <c r="AO875" s="58"/>
      <c r="AP875" s="58"/>
      <c r="AQ875" s="58"/>
      <c r="AR875" s="58"/>
      <c r="AS875" s="58"/>
      <c r="AT875" s="58"/>
      <c r="AU875" s="58"/>
      <c r="AV875" s="58"/>
      <c r="AW875" s="58"/>
      <c r="AX875" s="58"/>
      <c r="AY875" s="58"/>
      <c r="AZ875" s="58"/>
      <c r="BA875" s="58"/>
      <c r="BB875" s="58"/>
      <c r="BC875" s="58"/>
      <c r="BD875" s="58"/>
      <c r="BE875" s="58"/>
      <c r="BF875" s="58"/>
      <c r="BG875" s="58"/>
      <c r="BH875" s="58"/>
      <c r="BI875" s="58"/>
      <c r="BJ875" s="58"/>
      <c r="BK875" s="58"/>
      <c r="BL875" s="58"/>
      <c r="BM875" s="58"/>
      <c r="BN875" s="58"/>
      <c r="BO875" s="58"/>
      <c r="BP875" s="58"/>
      <c r="BQ875" s="58"/>
      <c r="BR875" s="58"/>
      <c r="BS875" s="58"/>
      <c r="BT875" s="58"/>
      <c r="BU875" s="58"/>
      <c r="BV875" s="58"/>
      <c r="BW875" s="58"/>
      <c r="BX875" s="58"/>
      <c r="BY875" s="58"/>
      <c r="BZ875" s="58"/>
      <c r="CA875" s="58"/>
      <c r="CB875" s="58"/>
      <c r="CC875" s="58"/>
      <c r="CD875" s="58"/>
      <c r="CE875" s="58"/>
      <c r="CF875" s="58"/>
      <c r="CG875" s="58"/>
      <c r="CH875" s="58"/>
      <c r="CI875" s="58"/>
      <c r="CJ875" s="58"/>
      <c r="CK875" s="71"/>
      <c r="CL875" s="71"/>
      <c r="CM875" s="71"/>
      <c r="CN875" s="71"/>
      <c r="CO875" s="71"/>
      <c r="CP875" s="71"/>
      <c r="CQ875" s="71"/>
      <c r="CR875" s="71"/>
      <c r="CS875" s="71"/>
      <c r="CT875" s="71"/>
      <c r="CU875" s="71"/>
      <c r="CV875" s="71"/>
      <c r="CW875" s="71"/>
      <c r="CX875" s="71"/>
      <c r="CY875" s="71"/>
      <c r="CZ875" s="71"/>
      <c r="DA875" s="71"/>
      <c r="DB875" s="71"/>
      <c r="DC875" s="71"/>
      <c r="DD875" s="71"/>
      <c r="DE875" s="71"/>
      <c r="DF875" s="71"/>
    </row>
    <row r="876" spans="1:110" s="57" customFormat="1" ht="12.75" customHeight="1" x14ac:dyDescent="0.2">
      <c r="A876" s="72"/>
      <c r="B876" s="67"/>
      <c r="C876" s="60" t="s">
        <v>17</v>
      </c>
      <c r="D876" s="60"/>
      <c r="E876" s="64">
        <f t="shared" si="12"/>
        <v>0</v>
      </c>
      <c r="F876" s="64"/>
      <c r="G876" s="70"/>
      <c r="H876" s="60"/>
      <c r="L876" s="58"/>
      <c r="M876" s="58"/>
      <c r="N876" s="58"/>
      <c r="O876" s="58"/>
      <c r="P876" s="58"/>
      <c r="Q876" s="58"/>
      <c r="R876" s="58"/>
      <c r="S876" s="58"/>
      <c r="T876" s="58"/>
      <c r="U876" s="58"/>
      <c r="V876" s="58"/>
      <c r="W876" s="58"/>
      <c r="X876" s="58"/>
      <c r="Y876" s="58"/>
      <c r="Z876" s="58"/>
      <c r="AA876" s="58"/>
      <c r="AB876" s="58"/>
      <c r="AC876" s="58"/>
      <c r="AD876" s="58"/>
      <c r="AE876" s="58"/>
      <c r="AF876" s="58"/>
      <c r="AG876" s="58"/>
      <c r="AH876" s="58"/>
      <c r="AI876" s="58"/>
      <c r="AJ876" s="58"/>
      <c r="AK876" s="58"/>
      <c r="AL876" s="58"/>
      <c r="AM876" s="58"/>
      <c r="AN876" s="58"/>
      <c r="AO876" s="58"/>
      <c r="AP876" s="58"/>
      <c r="AQ876" s="58"/>
      <c r="AR876" s="58"/>
      <c r="AS876" s="58"/>
      <c r="AT876" s="58"/>
      <c r="AU876" s="58"/>
      <c r="AV876" s="58"/>
      <c r="AW876" s="58"/>
      <c r="AX876" s="58"/>
      <c r="AY876" s="58"/>
      <c r="AZ876" s="58"/>
      <c r="BA876" s="58"/>
      <c r="BB876" s="58"/>
      <c r="BC876" s="58"/>
      <c r="BD876" s="58"/>
      <c r="BE876" s="58"/>
      <c r="BF876" s="58"/>
      <c r="BG876" s="58"/>
      <c r="BH876" s="58"/>
      <c r="BI876" s="58"/>
      <c r="BJ876" s="58"/>
      <c r="BK876" s="58"/>
      <c r="BL876" s="58"/>
      <c r="BM876" s="58"/>
      <c r="BN876" s="58"/>
      <c r="BO876" s="58"/>
      <c r="BP876" s="58"/>
      <c r="BQ876" s="58"/>
      <c r="BR876" s="58"/>
      <c r="BS876" s="58"/>
      <c r="BT876" s="58"/>
      <c r="BU876" s="58"/>
      <c r="BV876" s="58"/>
      <c r="BW876" s="58"/>
      <c r="BX876" s="58"/>
      <c r="BY876" s="58"/>
      <c r="BZ876" s="58"/>
      <c r="CA876" s="58"/>
      <c r="CB876" s="58"/>
      <c r="CC876" s="58"/>
      <c r="CD876" s="58"/>
      <c r="CE876" s="58"/>
      <c r="CF876" s="58"/>
      <c r="CG876" s="58"/>
      <c r="CH876" s="58"/>
      <c r="CI876" s="58"/>
      <c r="CJ876" s="58"/>
      <c r="CK876" s="71"/>
      <c r="CL876" s="71"/>
      <c r="CM876" s="71"/>
      <c r="CN876" s="71"/>
      <c r="CO876" s="71"/>
      <c r="CP876" s="71"/>
      <c r="CQ876" s="71"/>
      <c r="CR876" s="71"/>
      <c r="CS876" s="71"/>
      <c r="CT876" s="71"/>
      <c r="CU876" s="71"/>
      <c r="CV876" s="71"/>
      <c r="CW876" s="71"/>
      <c r="CX876" s="71"/>
      <c r="CY876" s="71"/>
      <c r="CZ876" s="71"/>
      <c r="DA876" s="71"/>
      <c r="DB876" s="71"/>
      <c r="DC876" s="71"/>
      <c r="DD876" s="71"/>
      <c r="DE876" s="71"/>
      <c r="DF876" s="71"/>
    </row>
    <row r="877" spans="1:110" s="57" customFormat="1" ht="12.75" customHeight="1" x14ac:dyDescent="0.2">
      <c r="A877" s="72"/>
      <c r="B877" s="63" t="s">
        <v>150</v>
      </c>
      <c r="C877" s="60" t="s">
        <v>64</v>
      </c>
      <c r="D877" s="68"/>
      <c r="E877" s="64">
        <f t="shared" si="12"/>
        <v>0</v>
      </c>
      <c r="F877" s="64"/>
      <c r="G877" s="70"/>
      <c r="H877" s="68"/>
      <c r="L877" s="58"/>
      <c r="M877" s="58"/>
      <c r="N877" s="58"/>
      <c r="O877" s="58"/>
      <c r="P877" s="58"/>
      <c r="Q877" s="58"/>
      <c r="R877" s="58"/>
      <c r="S877" s="58"/>
      <c r="T877" s="58"/>
      <c r="U877" s="58"/>
      <c r="V877" s="58"/>
      <c r="W877" s="58"/>
      <c r="X877" s="58"/>
      <c r="Y877" s="58"/>
      <c r="Z877" s="58"/>
      <c r="AA877" s="58"/>
      <c r="AB877" s="58"/>
      <c r="AC877" s="58"/>
      <c r="AD877" s="58"/>
      <c r="AE877" s="58"/>
      <c r="AF877" s="58"/>
      <c r="AG877" s="58"/>
      <c r="AH877" s="58"/>
      <c r="AI877" s="58"/>
      <c r="AJ877" s="58"/>
      <c r="AK877" s="58"/>
      <c r="AL877" s="58"/>
      <c r="AM877" s="58"/>
      <c r="AN877" s="58"/>
      <c r="AO877" s="58"/>
      <c r="AP877" s="58"/>
      <c r="AQ877" s="58"/>
      <c r="AR877" s="58"/>
      <c r="AS877" s="58"/>
      <c r="AT877" s="58"/>
      <c r="AU877" s="58"/>
      <c r="AV877" s="58"/>
      <c r="AW877" s="58"/>
      <c r="AX877" s="58"/>
      <c r="AY877" s="58"/>
      <c r="AZ877" s="58"/>
      <c r="BA877" s="58"/>
      <c r="BB877" s="58"/>
      <c r="BC877" s="58"/>
      <c r="BD877" s="58"/>
      <c r="BE877" s="58"/>
      <c r="BF877" s="58"/>
      <c r="BG877" s="58"/>
      <c r="BH877" s="58"/>
      <c r="BI877" s="58"/>
      <c r="BJ877" s="58"/>
      <c r="BK877" s="58"/>
      <c r="BL877" s="58"/>
      <c r="BM877" s="58"/>
      <c r="BN877" s="58"/>
      <c r="BO877" s="58"/>
      <c r="BP877" s="58"/>
      <c r="BQ877" s="58"/>
      <c r="BR877" s="58"/>
      <c r="BS877" s="58"/>
      <c r="BT877" s="58"/>
      <c r="BU877" s="58"/>
      <c r="BV877" s="58"/>
      <c r="BW877" s="58"/>
      <c r="BX877" s="58"/>
      <c r="BY877" s="58"/>
      <c r="BZ877" s="58"/>
      <c r="CA877" s="58"/>
      <c r="CB877" s="58"/>
      <c r="CC877" s="58"/>
      <c r="CD877" s="58"/>
      <c r="CE877" s="58"/>
      <c r="CF877" s="58"/>
      <c r="CG877" s="58"/>
      <c r="CH877" s="58"/>
      <c r="CI877" s="58"/>
      <c r="CJ877" s="58"/>
      <c r="CK877" s="71"/>
      <c r="CL877" s="71"/>
      <c r="CM877" s="71"/>
      <c r="CN877" s="71"/>
      <c r="CO877" s="71"/>
      <c r="CP877" s="71"/>
      <c r="CQ877" s="71"/>
      <c r="CR877" s="71"/>
      <c r="CS877" s="71"/>
      <c r="CT877" s="71"/>
      <c r="CU877" s="71"/>
      <c r="CV877" s="71"/>
      <c r="CW877" s="71"/>
      <c r="CX877" s="71"/>
      <c r="CY877" s="71"/>
      <c r="CZ877" s="71"/>
      <c r="DA877" s="71"/>
      <c r="DB877" s="71"/>
      <c r="DC877" s="71"/>
      <c r="DD877" s="71"/>
      <c r="DE877" s="71"/>
      <c r="DF877" s="71"/>
    </row>
    <row r="878" spans="1:110" s="57" customFormat="1" ht="12.75" customHeight="1" x14ac:dyDescent="0.2">
      <c r="A878" s="76"/>
      <c r="B878" s="63"/>
      <c r="C878" s="60" t="s">
        <v>17</v>
      </c>
      <c r="D878" s="68"/>
      <c r="E878" s="64">
        <f t="shared" si="12"/>
        <v>0</v>
      </c>
      <c r="F878" s="64"/>
      <c r="G878" s="70"/>
      <c r="H878" s="68"/>
      <c r="L878" s="58"/>
      <c r="M878" s="58"/>
      <c r="N878" s="58"/>
      <c r="O878" s="58"/>
      <c r="P878" s="58"/>
      <c r="Q878" s="58"/>
      <c r="R878" s="58"/>
      <c r="S878" s="58"/>
      <c r="T878" s="58"/>
      <c r="U878" s="58"/>
      <c r="V878" s="58"/>
      <c r="W878" s="58"/>
      <c r="X878" s="58"/>
      <c r="Y878" s="58"/>
      <c r="Z878" s="58"/>
      <c r="AA878" s="58"/>
      <c r="AB878" s="58"/>
      <c r="AC878" s="58"/>
      <c r="AD878" s="58"/>
      <c r="AE878" s="58"/>
      <c r="AF878" s="58"/>
      <c r="AG878" s="58"/>
      <c r="AH878" s="58"/>
      <c r="AI878" s="58"/>
      <c r="AJ878" s="58"/>
      <c r="AK878" s="58"/>
      <c r="AL878" s="58"/>
      <c r="AM878" s="58"/>
      <c r="AN878" s="58"/>
      <c r="AO878" s="58"/>
      <c r="AP878" s="58"/>
      <c r="AQ878" s="58"/>
      <c r="AR878" s="58"/>
      <c r="AS878" s="58"/>
      <c r="AT878" s="58"/>
      <c r="AU878" s="58"/>
      <c r="AV878" s="58"/>
      <c r="AW878" s="58"/>
      <c r="AX878" s="58"/>
      <c r="AY878" s="58"/>
      <c r="AZ878" s="58"/>
      <c r="BA878" s="58"/>
      <c r="BB878" s="58"/>
      <c r="BC878" s="58"/>
      <c r="BD878" s="58"/>
      <c r="BE878" s="58"/>
      <c r="BF878" s="58"/>
      <c r="BG878" s="58"/>
      <c r="BH878" s="58"/>
      <c r="BI878" s="58"/>
      <c r="BJ878" s="58"/>
      <c r="BK878" s="58"/>
      <c r="BL878" s="58"/>
      <c r="BM878" s="58"/>
      <c r="BN878" s="58"/>
      <c r="BO878" s="58"/>
      <c r="BP878" s="58"/>
      <c r="BQ878" s="58"/>
      <c r="BR878" s="58"/>
      <c r="BS878" s="58"/>
      <c r="BT878" s="58"/>
      <c r="BU878" s="58"/>
      <c r="BV878" s="58"/>
      <c r="BW878" s="58"/>
      <c r="BX878" s="58"/>
      <c r="BY878" s="58"/>
      <c r="BZ878" s="58"/>
      <c r="CA878" s="58"/>
      <c r="CB878" s="58"/>
      <c r="CC878" s="58"/>
      <c r="CD878" s="58"/>
      <c r="CE878" s="58"/>
      <c r="CF878" s="58"/>
      <c r="CG878" s="58"/>
      <c r="CH878" s="58"/>
      <c r="CI878" s="58"/>
      <c r="CJ878" s="58"/>
      <c r="CK878" s="71"/>
      <c r="CL878" s="71"/>
      <c r="CM878" s="71"/>
      <c r="CN878" s="71"/>
      <c r="CO878" s="71"/>
      <c r="CP878" s="71"/>
      <c r="CQ878" s="71"/>
      <c r="CR878" s="71"/>
      <c r="CS878" s="71"/>
      <c r="CT878" s="71"/>
      <c r="CU878" s="71"/>
      <c r="CV878" s="71"/>
      <c r="CW878" s="71"/>
      <c r="CX878" s="71"/>
      <c r="CY878" s="71"/>
      <c r="CZ878" s="71"/>
      <c r="DA878" s="71"/>
      <c r="DB878" s="71"/>
      <c r="DC878" s="71"/>
      <c r="DD878" s="71"/>
      <c r="DE878" s="71"/>
      <c r="DF878" s="71"/>
    </row>
    <row r="879" spans="1:110" s="71" customFormat="1" ht="12.75" customHeight="1" x14ac:dyDescent="0.2">
      <c r="A879" s="18">
        <v>3</v>
      </c>
      <c r="B879" s="69" t="s">
        <v>153</v>
      </c>
      <c r="C879" s="60" t="s">
        <v>19</v>
      </c>
      <c r="D879" s="68"/>
      <c r="E879" s="70">
        <f t="shared" si="12"/>
        <v>1</v>
      </c>
      <c r="F879" s="70"/>
      <c r="G879" s="70">
        <v>1</v>
      </c>
      <c r="H879" s="68"/>
      <c r="I879" s="57"/>
      <c r="J879" s="57"/>
      <c r="K879" s="57"/>
      <c r="L879" s="58"/>
      <c r="M879" s="58"/>
      <c r="N879" s="58"/>
      <c r="O879" s="58"/>
      <c r="P879" s="58"/>
      <c r="Q879" s="58"/>
      <c r="R879" s="58"/>
      <c r="S879" s="58"/>
      <c r="T879" s="58"/>
      <c r="U879" s="58"/>
      <c r="V879" s="58"/>
      <c r="W879" s="58"/>
      <c r="X879" s="58"/>
      <c r="Y879" s="58"/>
      <c r="Z879" s="58"/>
      <c r="AA879" s="58"/>
      <c r="AB879" s="58"/>
      <c r="AC879" s="58"/>
      <c r="AD879" s="58"/>
      <c r="AE879" s="58"/>
      <c r="AF879" s="58"/>
      <c r="AG879" s="58"/>
      <c r="AH879" s="58"/>
      <c r="AI879" s="58"/>
      <c r="AJ879" s="58"/>
      <c r="AK879" s="58"/>
      <c r="AL879" s="58"/>
      <c r="AM879" s="58"/>
      <c r="AN879" s="58"/>
      <c r="AO879" s="58"/>
      <c r="AP879" s="58"/>
      <c r="AQ879" s="58"/>
      <c r="AR879" s="58"/>
      <c r="AS879" s="58"/>
      <c r="AT879" s="58"/>
      <c r="AU879" s="58"/>
      <c r="AV879" s="58"/>
      <c r="AW879" s="58"/>
      <c r="AX879" s="58"/>
      <c r="AY879" s="58"/>
      <c r="AZ879" s="58"/>
      <c r="BA879" s="58"/>
      <c r="BB879" s="58"/>
      <c r="BC879" s="58"/>
      <c r="BD879" s="58"/>
      <c r="BE879" s="58"/>
      <c r="BF879" s="58"/>
      <c r="BG879" s="58"/>
      <c r="BH879" s="58"/>
      <c r="BI879" s="58"/>
      <c r="BJ879" s="58"/>
      <c r="BK879" s="58"/>
      <c r="BL879" s="58"/>
      <c r="BM879" s="58"/>
      <c r="BN879" s="58"/>
      <c r="BO879" s="58"/>
      <c r="BP879" s="58"/>
      <c r="BQ879" s="58"/>
      <c r="BR879" s="58"/>
      <c r="BS879" s="58"/>
      <c r="BT879" s="58"/>
      <c r="BU879" s="58"/>
      <c r="BV879" s="58"/>
      <c r="BW879" s="58"/>
      <c r="BX879" s="58"/>
      <c r="BY879" s="58"/>
      <c r="BZ879" s="58"/>
      <c r="CA879" s="58"/>
      <c r="CB879" s="58"/>
      <c r="CC879" s="58"/>
      <c r="CD879" s="58"/>
      <c r="CE879" s="58"/>
      <c r="CF879" s="58"/>
      <c r="CG879" s="58"/>
      <c r="CH879" s="58"/>
      <c r="CI879" s="58"/>
      <c r="CJ879" s="58"/>
    </row>
    <row r="880" spans="1:110" s="71" customFormat="1" ht="12.75" customHeight="1" x14ac:dyDescent="0.2">
      <c r="A880" s="72"/>
      <c r="B880" s="73"/>
      <c r="C880" s="60" t="s">
        <v>17</v>
      </c>
      <c r="D880" s="61"/>
      <c r="E880" s="70">
        <f t="shared" si="12"/>
        <v>614.00400000000002</v>
      </c>
      <c r="F880" s="70">
        <f>F882+F884+F886+F888</f>
        <v>30.567</v>
      </c>
      <c r="G880" s="70">
        <f>G882+G884+G886+G888</f>
        <v>583.43700000000001</v>
      </c>
      <c r="H880" s="61"/>
      <c r="I880" s="57"/>
      <c r="J880" s="57"/>
      <c r="K880" s="57"/>
      <c r="L880" s="58"/>
      <c r="M880" s="58"/>
      <c r="N880" s="58"/>
      <c r="O880" s="58"/>
      <c r="P880" s="58"/>
      <c r="Q880" s="58"/>
      <c r="R880" s="58"/>
      <c r="S880" s="58"/>
      <c r="T880" s="58"/>
      <c r="U880" s="58"/>
      <c r="V880" s="58"/>
      <c r="W880" s="58"/>
      <c r="X880" s="58"/>
      <c r="Y880" s="58"/>
      <c r="Z880" s="58"/>
      <c r="AA880" s="58"/>
      <c r="AB880" s="58"/>
      <c r="AC880" s="58"/>
      <c r="AD880" s="58"/>
      <c r="AE880" s="58"/>
      <c r="AF880" s="58"/>
      <c r="AG880" s="58"/>
      <c r="AH880" s="58"/>
      <c r="AI880" s="58"/>
      <c r="AJ880" s="58"/>
      <c r="AK880" s="58"/>
      <c r="AL880" s="58"/>
      <c r="AM880" s="58"/>
      <c r="AN880" s="58"/>
      <c r="AO880" s="58"/>
      <c r="AP880" s="58"/>
      <c r="AQ880" s="58"/>
      <c r="AR880" s="58"/>
      <c r="AS880" s="58"/>
      <c r="AT880" s="58"/>
      <c r="AU880" s="58"/>
      <c r="AV880" s="58"/>
      <c r="AW880" s="58"/>
      <c r="AX880" s="58"/>
      <c r="AY880" s="58"/>
      <c r="AZ880" s="58"/>
      <c r="BA880" s="58"/>
      <c r="BB880" s="58"/>
      <c r="BC880" s="58"/>
      <c r="BD880" s="58"/>
      <c r="BE880" s="58"/>
      <c r="BF880" s="58"/>
      <c r="BG880" s="58"/>
      <c r="BH880" s="58"/>
      <c r="BI880" s="58"/>
      <c r="BJ880" s="58"/>
      <c r="BK880" s="58"/>
      <c r="BL880" s="58"/>
      <c r="BM880" s="58"/>
      <c r="BN880" s="58"/>
      <c r="BO880" s="58"/>
      <c r="BP880" s="58"/>
      <c r="BQ880" s="58"/>
      <c r="BR880" s="58"/>
      <c r="BS880" s="58"/>
      <c r="BT880" s="58"/>
      <c r="BU880" s="58"/>
      <c r="BV880" s="58"/>
      <c r="BW880" s="58"/>
      <c r="BX880" s="58"/>
      <c r="BY880" s="58"/>
      <c r="BZ880" s="58"/>
      <c r="CA880" s="58"/>
      <c r="CB880" s="58"/>
      <c r="CC880" s="58"/>
      <c r="CD880" s="58"/>
      <c r="CE880" s="58"/>
      <c r="CF880" s="58"/>
      <c r="CG880" s="58"/>
      <c r="CH880" s="58"/>
      <c r="CI880" s="58"/>
      <c r="CJ880" s="58"/>
    </row>
    <row r="881" spans="1:88" s="71" customFormat="1" ht="12.75" customHeight="1" x14ac:dyDescent="0.2">
      <c r="A881" s="72"/>
      <c r="B881" s="63" t="s">
        <v>143</v>
      </c>
      <c r="C881" s="60" t="s">
        <v>20</v>
      </c>
      <c r="D881" s="60"/>
      <c r="E881" s="70">
        <f t="shared" si="12"/>
        <v>1.0269999999999999</v>
      </c>
      <c r="F881" s="70">
        <v>0.02</v>
      </c>
      <c r="G881" s="70">
        <v>1.0069999999999999</v>
      </c>
      <c r="H881" s="60"/>
      <c r="I881" s="57"/>
      <c r="J881" s="57"/>
      <c r="K881" s="57"/>
      <c r="L881" s="58"/>
      <c r="M881" s="58"/>
      <c r="N881" s="58"/>
      <c r="O881" s="58"/>
      <c r="P881" s="58"/>
      <c r="Q881" s="58"/>
      <c r="R881" s="58"/>
      <c r="S881" s="58"/>
      <c r="T881" s="58"/>
      <c r="U881" s="58"/>
      <c r="V881" s="58"/>
      <c r="W881" s="58"/>
      <c r="X881" s="58"/>
      <c r="Y881" s="58"/>
      <c r="Z881" s="58"/>
      <c r="AA881" s="58"/>
      <c r="AB881" s="58"/>
      <c r="AC881" s="58"/>
      <c r="AD881" s="58"/>
      <c r="AE881" s="58"/>
      <c r="AF881" s="58"/>
      <c r="AG881" s="58"/>
      <c r="AH881" s="58"/>
      <c r="AI881" s="58"/>
      <c r="AJ881" s="58"/>
      <c r="AK881" s="58"/>
      <c r="AL881" s="58"/>
      <c r="AM881" s="58"/>
      <c r="AN881" s="58"/>
      <c r="AO881" s="58"/>
      <c r="AP881" s="58"/>
      <c r="AQ881" s="58"/>
      <c r="AR881" s="58"/>
      <c r="AS881" s="58"/>
      <c r="AT881" s="58"/>
      <c r="AU881" s="58"/>
      <c r="AV881" s="58"/>
      <c r="AW881" s="58"/>
      <c r="AX881" s="58"/>
      <c r="AY881" s="58"/>
      <c r="AZ881" s="58"/>
      <c r="BA881" s="58"/>
      <c r="BB881" s="58"/>
      <c r="BC881" s="58"/>
      <c r="BD881" s="58"/>
      <c r="BE881" s="58"/>
      <c r="BF881" s="58"/>
      <c r="BG881" s="58"/>
      <c r="BH881" s="58"/>
      <c r="BI881" s="58"/>
      <c r="BJ881" s="58"/>
      <c r="BK881" s="58"/>
      <c r="BL881" s="58"/>
      <c r="BM881" s="58"/>
      <c r="BN881" s="58"/>
      <c r="BO881" s="58"/>
      <c r="BP881" s="58"/>
      <c r="BQ881" s="58"/>
      <c r="BR881" s="58"/>
      <c r="BS881" s="58"/>
      <c r="BT881" s="58"/>
      <c r="BU881" s="58"/>
      <c r="BV881" s="58"/>
      <c r="BW881" s="58"/>
      <c r="BX881" s="58"/>
      <c r="BY881" s="58"/>
      <c r="BZ881" s="58"/>
      <c r="CA881" s="58"/>
      <c r="CB881" s="58"/>
      <c r="CC881" s="58"/>
      <c r="CD881" s="58"/>
      <c r="CE881" s="58"/>
      <c r="CF881" s="58"/>
      <c r="CG881" s="58"/>
      <c r="CH881" s="58"/>
      <c r="CI881" s="58"/>
      <c r="CJ881" s="58"/>
    </row>
    <row r="882" spans="1:88" s="71" customFormat="1" ht="12.75" customHeight="1" x14ac:dyDescent="0.2">
      <c r="A882" s="72"/>
      <c r="B882" s="63"/>
      <c r="C882" s="60" t="s">
        <v>17</v>
      </c>
      <c r="D882" s="60"/>
      <c r="E882" s="70">
        <f t="shared" si="12"/>
        <v>614.00400000000002</v>
      </c>
      <c r="F882" s="70">
        <v>30.567</v>
      </c>
      <c r="G882" s="70">
        <v>583.43700000000001</v>
      </c>
      <c r="H882" s="60"/>
      <c r="I882" s="57"/>
      <c r="J882" s="57"/>
      <c r="K882" s="57"/>
      <c r="L882" s="58"/>
      <c r="M882" s="58"/>
      <c r="N882" s="58"/>
      <c r="O882" s="58"/>
      <c r="P882" s="58"/>
      <c r="Q882" s="58"/>
      <c r="R882" s="58"/>
      <c r="S882" s="58"/>
      <c r="T882" s="58"/>
      <c r="U882" s="58"/>
      <c r="V882" s="58"/>
      <c r="W882" s="58"/>
      <c r="X882" s="58"/>
      <c r="Y882" s="58"/>
      <c r="Z882" s="58"/>
      <c r="AA882" s="58"/>
      <c r="AB882" s="58"/>
      <c r="AC882" s="58"/>
      <c r="AD882" s="58"/>
      <c r="AE882" s="58"/>
      <c r="AF882" s="58"/>
      <c r="AG882" s="58"/>
      <c r="AH882" s="58"/>
      <c r="AI882" s="58"/>
      <c r="AJ882" s="58"/>
      <c r="AK882" s="58"/>
      <c r="AL882" s="58"/>
      <c r="AM882" s="58"/>
      <c r="AN882" s="58"/>
      <c r="AO882" s="58"/>
      <c r="AP882" s="58"/>
      <c r="AQ882" s="58"/>
      <c r="AR882" s="58"/>
      <c r="AS882" s="58"/>
      <c r="AT882" s="58"/>
      <c r="AU882" s="58"/>
      <c r="AV882" s="58"/>
      <c r="AW882" s="58"/>
      <c r="AX882" s="58"/>
      <c r="AY882" s="58"/>
      <c r="AZ882" s="58"/>
      <c r="BA882" s="58"/>
      <c r="BB882" s="58"/>
      <c r="BC882" s="58"/>
      <c r="BD882" s="58"/>
      <c r="BE882" s="58"/>
      <c r="BF882" s="58"/>
      <c r="BG882" s="58"/>
      <c r="BH882" s="58"/>
      <c r="BI882" s="58"/>
      <c r="BJ882" s="58"/>
      <c r="BK882" s="58"/>
      <c r="BL882" s="58"/>
      <c r="BM882" s="58"/>
      <c r="BN882" s="58"/>
      <c r="BO882" s="58"/>
      <c r="BP882" s="58"/>
      <c r="BQ882" s="58"/>
      <c r="BR882" s="58"/>
      <c r="BS882" s="58"/>
      <c r="BT882" s="58"/>
      <c r="BU882" s="58"/>
      <c r="BV882" s="58"/>
      <c r="BW882" s="58"/>
      <c r="BX882" s="58"/>
      <c r="BY882" s="58"/>
      <c r="BZ882" s="58"/>
      <c r="CA882" s="58"/>
      <c r="CB882" s="58"/>
      <c r="CC882" s="58"/>
      <c r="CD882" s="58"/>
      <c r="CE882" s="58"/>
      <c r="CF882" s="58"/>
      <c r="CG882" s="58"/>
      <c r="CH882" s="58"/>
      <c r="CI882" s="58"/>
      <c r="CJ882" s="58"/>
    </row>
    <row r="883" spans="1:88" s="71" customFormat="1" ht="12.75" customHeight="1" x14ac:dyDescent="0.2">
      <c r="A883" s="72"/>
      <c r="B883" s="63" t="s">
        <v>145</v>
      </c>
      <c r="C883" s="60" t="s">
        <v>20</v>
      </c>
      <c r="D883" s="60"/>
      <c r="E883" s="70">
        <f t="shared" si="12"/>
        <v>0</v>
      </c>
      <c r="F883" s="70"/>
      <c r="G883" s="70"/>
      <c r="H883" s="60"/>
      <c r="I883" s="57"/>
      <c r="J883" s="57"/>
      <c r="K883" s="57"/>
      <c r="L883" s="58"/>
      <c r="M883" s="58"/>
      <c r="N883" s="58"/>
      <c r="O883" s="58"/>
      <c r="P883" s="58"/>
      <c r="Q883" s="58"/>
      <c r="R883" s="58"/>
      <c r="S883" s="58"/>
      <c r="T883" s="58"/>
      <c r="U883" s="58"/>
      <c r="V883" s="58"/>
      <c r="W883" s="58"/>
      <c r="X883" s="58"/>
      <c r="Y883" s="58"/>
      <c r="Z883" s="58"/>
      <c r="AA883" s="58"/>
      <c r="AB883" s="58"/>
      <c r="AC883" s="58"/>
      <c r="AD883" s="58"/>
      <c r="AE883" s="58"/>
      <c r="AF883" s="58"/>
      <c r="AG883" s="58"/>
      <c r="AH883" s="58"/>
      <c r="AI883" s="58"/>
      <c r="AJ883" s="58"/>
      <c r="AK883" s="58"/>
      <c r="AL883" s="58"/>
      <c r="AM883" s="58"/>
      <c r="AN883" s="58"/>
      <c r="AO883" s="58"/>
      <c r="AP883" s="58"/>
      <c r="AQ883" s="58"/>
      <c r="AR883" s="58"/>
      <c r="AS883" s="58"/>
      <c r="AT883" s="58"/>
      <c r="AU883" s="58"/>
      <c r="AV883" s="58"/>
      <c r="AW883" s="58"/>
      <c r="AX883" s="58"/>
      <c r="AY883" s="58"/>
      <c r="AZ883" s="58"/>
      <c r="BA883" s="58"/>
      <c r="BB883" s="58"/>
      <c r="BC883" s="58"/>
      <c r="BD883" s="58"/>
      <c r="BE883" s="58"/>
      <c r="BF883" s="58"/>
      <c r="BG883" s="58"/>
      <c r="BH883" s="58"/>
      <c r="BI883" s="58"/>
      <c r="BJ883" s="58"/>
      <c r="BK883" s="58"/>
      <c r="BL883" s="58"/>
      <c r="BM883" s="58"/>
      <c r="BN883" s="58"/>
      <c r="BO883" s="58"/>
      <c r="BP883" s="58"/>
      <c r="BQ883" s="58"/>
      <c r="BR883" s="58"/>
      <c r="BS883" s="58"/>
      <c r="BT883" s="58"/>
      <c r="BU883" s="58"/>
      <c r="BV883" s="58"/>
      <c r="BW883" s="58"/>
      <c r="BX883" s="58"/>
      <c r="BY883" s="58"/>
      <c r="BZ883" s="58"/>
      <c r="CA883" s="58"/>
      <c r="CB883" s="58"/>
      <c r="CC883" s="58"/>
      <c r="CD883" s="58"/>
      <c r="CE883" s="58"/>
      <c r="CF883" s="58"/>
      <c r="CG883" s="58"/>
      <c r="CH883" s="58"/>
      <c r="CI883" s="58"/>
      <c r="CJ883" s="58"/>
    </row>
    <row r="884" spans="1:88" s="71" customFormat="1" ht="12.75" customHeight="1" x14ac:dyDescent="0.2">
      <c r="A884" s="72"/>
      <c r="B884" s="63"/>
      <c r="C884" s="60" t="s">
        <v>17</v>
      </c>
      <c r="D884" s="60"/>
      <c r="E884" s="70">
        <f t="shared" si="12"/>
        <v>0</v>
      </c>
      <c r="F884" s="70"/>
      <c r="G884" s="70"/>
      <c r="H884" s="60"/>
      <c r="I884" s="57"/>
      <c r="J884" s="57"/>
      <c r="K884" s="57"/>
      <c r="L884" s="58"/>
      <c r="M884" s="58"/>
      <c r="N884" s="58"/>
      <c r="O884" s="58"/>
      <c r="P884" s="58"/>
      <c r="Q884" s="58"/>
      <c r="R884" s="58"/>
      <c r="S884" s="58"/>
      <c r="T884" s="58"/>
      <c r="U884" s="58"/>
      <c r="V884" s="58"/>
      <c r="W884" s="58"/>
      <c r="X884" s="58"/>
      <c r="Y884" s="58"/>
      <c r="Z884" s="58"/>
      <c r="AA884" s="58"/>
      <c r="AB884" s="58"/>
      <c r="AC884" s="58"/>
      <c r="AD884" s="58"/>
      <c r="AE884" s="58"/>
      <c r="AF884" s="58"/>
      <c r="AG884" s="58"/>
      <c r="AH884" s="58"/>
      <c r="AI884" s="58"/>
      <c r="AJ884" s="58"/>
      <c r="AK884" s="58"/>
      <c r="AL884" s="58"/>
      <c r="AM884" s="58"/>
      <c r="AN884" s="58"/>
      <c r="AO884" s="58"/>
      <c r="AP884" s="58"/>
      <c r="AQ884" s="58"/>
      <c r="AR884" s="58"/>
      <c r="AS884" s="58"/>
      <c r="AT884" s="58"/>
      <c r="AU884" s="58"/>
      <c r="AV884" s="58"/>
      <c r="AW884" s="58"/>
      <c r="AX884" s="58"/>
      <c r="AY884" s="58"/>
      <c r="AZ884" s="58"/>
      <c r="BA884" s="58"/>
      <c r="BB884" s="58"/>
      <c r="BC884" s="58"/>
      <c r="BD884" s="58"/>
      <c r="BE884" s="58"/>
      <c r="BF884" s="58"/>
      <c r="BG884" s="58"/>
      <c r="BH884" s="58"/>
      <c r="BI884" s="58"/>
      <c r="BJ884" s="58"/>
      <c r="BK884" s="58"/>
      <c r="BL884" s="58"/>
      <c r="BM884" s="58"/>
      <c r="BN884" s="58"/>
      <c r="BO884" s="58"/>
      <c r="BP884" s="58"/>
      <c r="BQ884" s="58"/>
      <c r="BR884" s="58"/>
      <c r="BS884" s="58"/>
      <c r="BT884" s="58"/>
      <c r="BU884" s="58"/>
      <c r="BV884" s="58"/>
      <c r="BW884" s="58"/>
      <c r="BX884" s="58"/>
      <c r="BY884" s="58"/>
      <c r="BZ884" s="58"/>
      <c r="CA884" s="58"/>
      <c r="CB884" s="58"/>
      <c r="CC884" s="58"/>
      <c r="CD884" s="58"/>
      <c r="CE884" s="58"/>
      <c r="CF884" s="58"/>
      <c r="CG884" s="58"/>
      <c r="CH884" s="58"/>
      <c r="CI884" s="58"/>
      <c r="CJ884" s="58"/>
    </row>
    <row r="885" spans="1:88" s="71" customFormat="1" ht="12.75" customHeight="1" x14ac:dyDescent="0.2">
      <c r="A885" s="72"/>
      <c r="B885" s="67" t="s">
        <v>147</v>
      </c>
      <c r="C885" s="60" t="s">
        <v>148</v>
      </c>
      <c r="D885" s="60"/>
      <c r="E885" s="70">
        <f t="shared" si="12"/>
        <v>0</v>
      </c>
      <c r="F885" s="70"/>
      <c r="G885" s="70"/>
      <c r="H885" s="60"/>
      <c r="I885" s="57"/>
      <c r="J885" s="57"/>
      <c r="K885" s="57"/>
      <c r="L885" s="58"/>
      <c r="M885" s="58"/>
      <c r="N885" s="58"/>
      <c r="O885" s="58"/>
      <c r="P885" s="58"/>
      <c r="Q885" s="58"/>
      <c r="R885" s="58"/>
      <c r="S885" s="58"/>
      <c r="T885" s="58"/>
      <c r="U885" s="58"/>
      <c r="V885" s="58"/>
      <c r="W885" s="58"/>
      <c r="X885" s="58"/>
      <c r="Y885" s="58"/>
      <c r="Z885" s="58"/>
      <c r="AA885" s="58"/>
      <c r="AB885" s="58"/>
      <c r="AC885" s="58"/>
      <c r="AD885" s="58"/>
      <c r="AE885" s="58"/>
      <c r="AF885" s="58"/>
      <c r="AG885" s="58"/>
      <c r="AH885" s="58"/>
      <c r="AI885" s="58"/>
      <c r="AJ885" s="58"/>
      <c r="AK885" s="58"/>
      <c r="AL885" s="58"/>
      <c r="AM885" s="58"/>
      <c r="AN885" s="58"/>
      <c r="AO885" s="58"/>
      <c r="AP885" s="58"/>
      <c r="AQ885" s="58"/>
      <c r="AR885" s="58"/>
      <c r="AS885" s="58"/>
      <c r="AT885" s="58"/>
      <c r="AU885" s="58"/>
      <c r="AV885" s="58"/>
      <c r="AW885" s="58"/>
      <c r="AX885" s="58"/>
      <c r="AY885" s="58"/>
      <c r="AZ885" s="58"/>
      <c r="BA885" s="58"/>
      <c r="BB885" s="58"/>
      <c r="BC885" s="58"/>
      <c r="BD885" s="58"/>
      <c r="BE885" s="58"/>
      <c r="BF885" s="58"/>
      <c r="BG885" s="58"/>
      <c r="BH885" s="58"/>
      <c r="BI885" s="58"/>
      <c r="BJ885" s="58"/>
      <c r="BK885" s="58"/>
      <c r="BL885" s="58"/>
      <c r="BM885" s="58"/>
      <c r="BN885" s="58"/>
      <c r="BO885" s="58"/>
      <c r="BP885" s="58"/>
      <c r="BQ885" s="58"/>
      <c r="BR885" s="58"/>
      <c r="BS885" s="58"/>
      <c r="BT885" s="58"/>
      <c r="BU885" s="58"/>
      <c r="BV885" s="58"/>
      <c r="BW885" s="58"/>
      <c r="BX885" s="58"/>
      <c r="BY885" s="58"/>
      <c r="BZ885" s="58"/>
      <c r="CA885" s="58"/>
      <c r="CB885" s="58"/>
      <c r="CC885" s="58"/>
      <c r="CD885" s="58"/>
      <c r="CE885" s="58"/>
      <c r="CF885" s="58"/>
      <c r="CG885" s="58"/>
      <c r="CH885" s="58"/>
      <c r="CI885" s="58"/>
      <c r="CJ885" s="58"/>
    </row>
    <row r="886" spans="1:88" s="71" customFormat="1" ht="12.75" customHeight="1" x14ac:dyDescent="0.2">
      <c r="A886" s="72"/>
      <c r="B886" s="67"/>
      <c r="C886" s="60" t="s">
        <v>17</v>
      </c>
      <c r="D886" s="60"/>
      <c r="E886" s="70">
        <f t="shared" si="12"/>
        <v>0</v>
      </c>
      <c r="F886" s="70"/>
      <c r="G886" s="70"/>
      <c r="H886" s="60"/>
      <c r="I886" s="57"/>
      <c r="J886" s="57"/>
      <c r="K886" s="57"/>
      <c r="L886" s="58"/>
      <c r="M886" s="58"/>
      <c r="N886" s="58"/>
      <c r="O886" s="58"/>
      <c r="P886" s="58"/>
      <c r="Q886" s="58"/>
      <c r="R886" s="58"/>
      <c r="S886" s="58"/>
      <c r="T886" s="58"/>
      <c r="U886" s="58"/>
      <c r="V886" s="58"/>
      <c r="W886" s="58"/>
      <c r="X886" s="58"/>
      <c r="Y886" s="58"/>
      <c r="Z886" s="58"/>
      <c r="AA886" s="58"/>
      <c r="AB886" s="58"/>
      <c r="AC886" s="58"/>
      <c r="AD886" s="58"/>
      <c r="AE886" s="58"/>
      <c r="AF886" s="58"/>
      <c r="AG886" s="58"/>
      <c r="AH886" s="58"/>
      <c r="AI886" s="58"/>
      <c r="AJ886" s="58"/>
      <c r="AK886" s="58"/>
      <c r="AL886" s="58"/>
      <c r="AM886" s="58"/>
      <c r="AN886" s="58"/>
      <c r="AO886" s="58"/>
      <c r="AP886" s="58"/>
      <c r="AQ886" s="58"/>
      <c r="AR886" s="58"/>
      <c r="AS886" s="58"/>
      <c r="AT886" s="58"/>
      <c r="AU886" s="58"/>
      <c r="AV886" s="58"/>
      <c r="AW886" s="58"/>
      <c r="AX886" s="58"/>
      <c r="AY886" s="58"/>
      <c r="AZ886" s="58"/>
      <c r="BA886" s="58"/>
      <c r="BB886" s="58"/>
      <c r="BC886" s="58"/>
      <c r="BD886" s="58"/>
      <c r="BE886" s="58"/>
      <c r="BF886" s="58"/>
      <c r="BG886" s="58"/>
      <c r="BH886" s="58"/>
      <c r="BI886" s="58"/>
      <c r="BJ886" s="58"/>
      <c r="BK886" s="58"/>
      <c r="BL886" s="58"/>
      <c r="BM886" s="58"/>
      <c r="BN886" s="58"/>
      <c r="BO886" s="58"/>
      <c r="BP886" s="58"/>
      <c r="BQ886" s="58"/>
      <c r="BR886" s="58"/>
      <c r="BS886" s="58"/>
      <c r="BT886" s="58"/>
      <c r="BU886" s="58"/>
      <c r="BV886" s="58"/>
      <c r="BW886" s="58"/>
      <c r="BX886" s="58"/>
      <c r="BY886" s="58"/>
      <c r="BZ886" s="58"/>
      <c r="CA886" s="58"/>
      <c r="CB886" s="58"/>
      <c r="CC886" s="58"/>
      <c r="CD886" s="58"/>
      <c r="CE886" s="58"/>
      <c r="CF886" s="58"/>
      <c r="CG886" s="58"/>
      <c r="CH886" s="58"/>
      <c r="CI886" s="58"/>
      <c r="CJ886" s="58"/>
    </row>
    <row r="887" spans="1:88" s="71" customFormat="1" ht="12.75" customHeight="1" x14ac:dyDescent="0.2">
      <c r="A887" s="72"/>
      <c r="B887" s="63" t="s">
        <v>150</v>
      </c>
      <c r="C887" s="60" t="s">
        <v>64</v>
      </c>
      <c r="D887" s="68"/>
      <c r="E887" s="70">
        <f t="shared" si="12"/>
        <v>0</v>
      </c>
      <c r="F887" s="70"/>
      <c r="G887" s="70"/>
      <c r="H887" s="68"/>
      <c r="I887" s="57"/>
      <c r="J887" s="57"/>
      <c r="K887" s="57"/>
      <c r="L887" s="58"/>
      <c r="M887" s="58"/>
      <c r="N887" s="58"/>
      <c r="O887" s="58"/>
      <c r="P887" s="58"/>
      <c r="Q887" s="58"/>
      <c r="R887" s="58"/>
      <c r="S887" s="58"/>
      <c r="T887" s="58"/>
      <c r="U887" s="58"/>
      <c r="V887" s="58"/>
      <c r="W887" s="58"/>
      <c r="X887" s="58"/>
      <c r="Y887" s="58"/>
      <c r="Z887" s="58"/>
      <c r="AA887" s="58"/>
      <c r="AB887" s="58"/>
      <c r="AC887" s="58"/>
      <c r="AD887" s="58"/>
      <c r="AE887" s="58"/>
      <c r="AF887" s="58"/>
      <c r="AG887" s="58"/>
      <c r="AH887" s="58"/>
      <c r="AI887" s="58"/>
      <c r="AJ887" s="58"/>
      <c r="AK887" s="58"/>
      <c r="AL887" s="58"/>
      <c r="AM887" s="58"/>
      <c r="AN887" s="58"/>
      <c r="AO887" s="58"/>
      <c r="AP887" s="58"/>
      <c r="AQ887" s="58"/>
      <c r="AR887" s="58"/>
      <c r="AS887" s="58"/>
      <c r="AT887" s="58"/>
      <c r="AU887" s="58"/>
      <c r="AV887" s="58"/>
      <c r="AW887" s="58"/>
      <c r="AX887" s="58"/>
      <c r="AY887" s="58"/>
      <c r="AZ887" s="58"/>
      <c r="BA887" s="58"/>
      <c r="BB887" s="58"/>
      <c r="BC887" s="58"/>
      <c r="BD887" s="58"/>
      <c r="BE887" s="58"/>
      <c r="BF887" s="58"/>
      <c r="BG887" s="58"/>
      <c r="BH887" s="58"/>
      <c r="BI887" s="58"/>
      <c r="BJ887" s="58"/>
      <c r="BK887" s="58"/>
      <c r="BL887" s="58"/>
      <c r="BM887" s="58"/>
      <c r="BN887" s="58"/>
      <c r="BO887" s="58"/>
      <c r="BP887" s="58"/>
      <c r="BQ887" s="58"/>
      <c r="BR887" s="58"/>
      <c r="BS887" s="58"/>
      <c r="BT887" s="58"/>
      <c r="BU887" s="58"/>
      <c r="BV887" s="58"/>
      <c r="BW887" s="58"/>
      <c r="BX887" s="58"/>
      <c r="BY887" s="58"/>
      <c r="BZ887" s="58"/>
      <c r="CA887" s="58"/>
      <c r="CB887" s="58"/>
      <c r="CC887" s="58"/>
      <c r="CD887" s="58"/>
      <c r="CE887" s="58"/>
      <c r="CF887" s="58"/>
      <c r="CG887" s="58"/>
      <c r="CH887" s="58"/>
      <c r="CI887" s="58"/>
      <c r="CJ887" s="58"/>
    </row>
    <row r="888" spans="1:88" s="71" customFormat="1" ht="12.75" customHeight="1" x14ac:dyDescent="0.2">
      <c r="A888" s="76"/>
      <c r="B888" s="63"/>
      <c r="C888" s="60" t="s">
        <v>17</v>
      </c>
      <c r="D888" s="68"/>
      <c r="E888" s="70">
        <f t="shared" si="12"/>
        <v>0</v>
      </c>
      <c r="F888" s="70"/>
      <c r="G888" s="70"/>
      <c r="H888" s="68"/>
      <c r="I888" s="57"/>
      <c r="J888" s="57"/>
      <c r="K888" s="57"/>
      <c r="L888" s="58"/>
      <c r="M888" s="58"/>
      <c r="N888" s="58"/>
      <c r="O888" s="58"/>
      <c r="P888" s="58"/>
      <c r="Q888" s="58"/>
      <c r="R888" s="58"/>
      <c r="S888" s="58"/>
      <c r="T888" s="58"/>
      <c r="U888" s="58"/>
      <c r="V888" s="58"/>
      <c r="W888" s="58"/>
      <c r="X888" s="58"/>
      <c r="Y888" s="58"/>
      <c r="Z888" s="58"/>
      <c r="AA888" s="58"/>
      <c r="AB888" s="58"/>
      <c r="AC888" s="58"/>
      <c r="AD888" s="58"/>
      <c r="AE888" s="58"/>
      <c r="AF888" s="58"/>
      <c r="AG888" s="58"/>
      <c r="AH888" s="58"/>
      <c r="AI888" s="58"/>
      <c r="AJ888" s="58"/>
      <c r="AK888" s="58"/>
      <c r="AL888" s="58"/>
      <c r="AM888" s="58"/>
      <c r="AN888" s="58"/>
      <c r="AO888" s="58"/>
      <c r="AP888" s="58"/>
      <c r="AQ888" s="58"/>
      <c r="AR888" s="58"/>
      <c r="AS888" s="58"/>
      <c r="AT888" s="58"/>
      <c r="AU888" s="58"/>
      <c r="AV888" s="58"/>
      <c r="AW888" s="58"/>
      <c r="AX888" s="58"/>
      <c r="AY888" s="58"/>
      <c r="AZ888" s="58"/>
      <c r="BA888" s="58"/>
      <c r="BB888" s="58"/>
      <c r="BC888" s="58"/>
      <c r="BD888" s="58"/>
      <c r="BE888" s="58"/>
      <c r="BF888" s="58"/>
      <c r="BG888" s="58"/>
      <c r="BH888" s="58"/>
      <c r="BI888" s="58"/>
      <c r="BJ888" s="58"/>
      <c r="BK888" s="58"/>
      <c r="BL888" s="58"/>
      <c r="BM888" s="58"/>
      <c r="BN888" s="58"/>
      <c r="BO888" s="58"/>
      <c r="BP888" s="58"/>
      <c r="BQ888" s="58"/>
      <c r="BR888" s="58"/>
      <c r="BS888" s="58"/>
      <c r="BT888" s="58"/>
      <c r="BU888" s="58"/>
      <c r="BV888" s="58"/>
      <c r="BW888" s="58"/>
      <c r="BX888" s="58"/>
      <c r="BY888" s="58"/>
      <c r="BZ888" s="58"/>
      <c r="CA888" s="58"/>
      <c r="CB888" s="58"/>
      <c r="CC888" s="58"/>
      <c r="CD888" s="58"/>
      <c r="CE888" s="58"/>
      <c r="CF888" s="58"/>
      <c r="CG888" s="58"/>
      <c r="CH888" s="58"/>
      <c r="CI888" s="58"/>
      <c r="CJ888" s="58"/>
    </row>
    <row r="889" spans="1:88" s="71" customFormat="1" ht="12.75" customHeight="1" x14ac:dyDescent="0.2">
      <c r="A889" s="18">
        <v>4</v>
      </c>
      <c r="B889" s="69" t="s">
        <v>154</v>
      </c>
      <c r="C889" s="60"/>
      <c r="D889" s="68"/>
      <c r="E889" s="64">
        <f t="shared" si="12"/>
        <v>1</v>
      </c>
      <c r="F889" s="64"/>
      <c r="G889" s="70">
        <v>1</v>
      </c>
      <c r="H889" s="68"/>
      <c r="I889" s="57"/>
      <c r="J889" s="57"/>
      <c r="K889" s="57"/>
      <c r="L889" s="58"/>
      <c r="M889" s="58"/>
      <c r="N889" s="58"/>
      <c r="O889" s="58"/>
      <c r="P889" s="58"/>
      <c r="Q889" s="58"/>
      <c r="R889" s="58"/>
      <c r="S889" s="58"/>
      <c r="T889" s="58"/>
      <c r="U889" s="58"/>
      <c r="V889" s="58"/>
      <c r="W889" s="58"/>
      <c r="X889" s="58"/>
      <c r="Y889" s="58"/>
      <c r="Z889" s="58"/>
      <c r="AA889" s="58"/>
      <c r="AB889" s="58"/>
      <c r="AC889" s="58"/>
      <c r="AD889" s="58"/>
      <c r="AE889" s="58"/>
      <c r="AF889" s="58"/>
      <c r="AG889" s="58"/>
      <c r="AH889" s="58"/>
      <c r="AI889" s="58"/>
      <c r="AJ889" s="58"/>
      <c r="AK889" s="58"/>
      <c r="AL889" s="58"/>
      <c r="AM889" s="58"/>
      <c r="AN889" s="58"/>
      <c r="AO889" s="58"/>
      <c r="AP889" s="58"/>
      <c r="AQ889" s="58"/>
      <c r="AR889" s="58"/>
      <c r="AS889" s="58"/>
      <c r="AT889" s="58"/>
      <c r="AU889" s="58"/>
      <c r="AV889" s="58"/>
      <c r="AW889" s="58"/>
      <c r="AX889" s="58"/>
      <c r="AY889" s="58"/>
      <c r="AZ889" s="58"/>
      <c r="BA889" s="58"/>
      <c r="BB889" s="58"/>
      <c r="BC889" s="58"/>
      <c r="BD889" s="58"/>
      <c r="BE889" s="58"/>
      <c r="BF889" s="58"/>
      <c r="BG889" s="58"/>
      <c r="BH889" s="58"/>
      <c r="BI889" s="58"/>
      <c r="BJ889" s="58"/>
      <c r="BK889" s="58"/>
      <c r="BL889" s="58"/>
      <c r="BM889" s="58"/>
      <c r="BN889" s="58"/>
      <c r="BO889" s="58"/>
      <c r="BP889" s="58"/>
      <c r="BQ889" s="58"/>
      <c r="BR889" s="58"/>
      <c r="BS889" s="58"/>
      <c r="BT889" s="58"/>
      <c r="BU889" s="58"/>
      <c r="BV889" s="58"/>
      <c r="BW889" s="58"/>
      <c r="BX889" s="58"/>
      <c r="BY889" s="58"/>
      <c r="BZ889" s="58"/>
      <c r="CA889" s="58"/>
      <c r="CB889" s="58"/>
      <c r="CC889" s="58"/>
      <c r="CD889" s="58"/>
      <c r="CE889" s="58"/>
      <c r="CF889" s="58"/>
      <c r="CG889" s="58"/>
      <c r="CH889" s="58"/>
      <c r="CI889" s="58"/>
      <c r="CJ889" s="58"/>
    </row>
    <row r="890" spans="1:88" s="71" customFormat="1" ht="12.75" customHeight="1" x14ac:dyDescent="0.2">
      <c r="A890" s="72"/>
      <c r="B890" s="73"/>
      <c r="C890" s="60" t="s">
        <v>17</v>
      </c>
      <c r="D890" s="61"/>
      <c r="E890" s="64">
        <f t="shared" si="12"/>
        <v>539.96100000000001</v>
      </c>
      <c r="F890" s="64">
        <f>F892+F894+F896+F898</f>
        <v>0</v>
      </c>
      <c r="G890" s="70">
        <f>G892+G894+G896+G898</f>
        <v>539.96100000000001</v>
      </c>
      <c r="H890" s="61"/>
      <c r="I890" s="57"/>
      <c r="J890" s="57"/>
      <c r="K890" s="57"/>
      <c r="L890" s="58"/>
      <c r="M890" s="58"/>
      <c r="N890" s="58"/>
      <c r="O890" s="58"/>
      <c r="P890" s="58"/>
      <c r="Q890" s="58"/>
      <c r="R890" s="58"/>
      <c r="S890" s="58"/>
      <c r="T890" s="58"/>
      <c r="U890" s="58"/>
      <c r="V890" s="58"/>
      <c r="W890" s="58"/>
      <c r="X890" s="58"/>
      <c r="Y890" s="58"/>
      <c r="Z890" s="58"/>
      <c r="AA890" s="58"/>
      <c r="AB890" s="58"/>
      <c r="AC890" s="58"/>
      <c r="AD890" s="58"/>
      <c r="AE890" s="58"/>
      <c r="AF890" s="58"/>
      <c r="AG890" s="58"/>
      <c r="AH890" s="58"/>
      <c r="AI890" s="58"/>
      <c r="AJ890" s="58"/>
      <c r="AK890" s="58"/>
      <c r="AL890" s="58"/>
      <c r="AM890" s="58"/>
      <c r="AN890" s="58"/>
      <c r="AO890" s="58"/>
      <c r="AP890" s="58"/>
      <c r="AQ890" s="58"/>
      <c r="AR890" s="58"/>
      <c r="AS890" s="58"/>
      <c r="AT890" s="58"/>
      <c r="AU890" s="58"/>
      <c r="AV890" s="58"/>
      <c r="AW890" s="58"/>
      <c r="AX890" s="58"/>
      <c r="AY890" s="58"/>
      <c r="AZ890" s="58"/>
      <c r="BA890" s="58"/>
      <c r="BB890" s="58"/>
      <c r="BC890" s="58"/>
      <c r="BD890" s="58"/>
      <c r="BE890" s="58"/>
      <c r="BF890" s="58"/>
      <c r="BG890" s="58"/>
      <c r="BH890" s="58"/>
      <c r="BI890" s="58"/>
      <c r="BJ890" s="58"/>
      <c r="BK890" s="58"/>
      <c r="BL890" s="58"/>
      <c r="BM890" s="58"/>
      <c r="BN890" s="58"/>
      <c r="BO890" s="58"/>
      <c r="BP890" s="58"/>
      <c r="BQ890" s="58"/>
      <c r="BR890" s="58"/>
      <c r="BS890" s="58"/>
      <c r="BT890" s="58"/>
      <c r="BU890" s="58"/>
      <c r="BV890" s="58"/>
      <c r="BW890" s="58"/>
      <c r="BX890" s="58"/>
      <c r="BY890" s="58"/>
      <c r="BZ890" s="58"/>
      <c r="CA890" s="58"/>
      <c r="CB890" s="58"/>
      <c r="CC890" s="58"/>
      <c r="CD890" s="58"/>
      <c r="CE890" s="58"/>
      <c r="CF890" s="58"/>
      <c r="CG890" s="58"/>
      <c r="CH890" s="58"/>
      <c r="CI890" s="58"/>
      <c r="CJ890" s="58"/>
    </row>
    <row r="891" spans="1:88" s="71" customFormat="1" ht="12.75" customHeight="1" x14ac:dyDescent="0.2">
      <c r="A891" s="72"/>
      <c r="B891" s="77" t="s">
        <v>143</v>
      </c>
      <c r="C891" s="60" t="s">
        <v>20</v>
      </c>
      <c r="D891" s="60"/>
      <c r="E891" s="64">
        <f t="shared" si="12"/>
        <v>0.372</v>
      </c>
      <c r="F891" s="64"/>
      <c r="G891" s="70">
        <v>0.372</v>
      </c>
      <c r="H891" s="60"/>
      <c r="I891" s="57"/>
      <c r="J891" s="57"/>
      <c r="K891" s="57"/>
      <c r="L891" s="58"/>
      <c r="M891" s="58"/>
      <c r="N891" s="58"/>
      <c r="O891" s="58"/>
      <c r="P891" s="58"/>
      <c r="Q891" s="58"/>
      <c r="R891" s="58"/>
      <c r="S891" s="58"/>
      <c r="T891" s="58"/>
      <c r="U891" s="58"/>
      <c r="V891" s="58"/>
      <c r="W891" s="58"/>
      <c r="X891" s="58"/>
      <c r="Y891" s="58"/>
      <c r="Z891" s="58"/>
      <c r="AA891" s="58"/>
      <c r="AB891" s="58"/>
      <c r="AC891" s="58"/>
      <c r="AD891" s="58"/>
      <c r="AE891" s="58"/>
      <c r="AF891" s="58"/>
      <c r="AG891" s="58"/>
      <c r="AH891" s="58"/>
      <c r="AI891" s="58"/>
      <c r="AJ891" s="58"/>
      <c r="AK891" s="58"/>
      <c r="AL891" s="58"/>
      <c r="AM891" s="58"/>
      <c r="AN891" s="58"/>
      <c r="AO891" s="58"/>
      <c r="AP891" s="58"/>
      <c r="AQ891" s="58"/>
      <c r="AR891" s="58"/>
      <c r="AS891" s="58"/>
      <c r="AT891" s="58"/>
      <c r="AU891" s="58"/>
      <c r="AV891" s="58"/>
      <c r="AW891" s="58"/>
      <c r="AX891" s="58"/>
      <c r="AY891" s="58"/>
      <c r="AZ891" s="58"/>
      <c r="BA891" s="58"/>
      <c r="BB891" s="58"/>
      <c r="BC891" s="58"/>
      <c r="BD891" s="58"/>
      <c r="BE891" s="58"/>
      <c r="BF891" s="58"/>
      <c r="BG891" s="58"/>
      <c r="BH891" s="58"/>
      <c r="BI891" s="58"/>
      <c r="BJ891" s="58"/>
      <c r="BK891" s="58"/>
      <c r="BL891" s="58"/>
      <c r="BM891" s="58"/>
      <c r="BN891" s="58"/>
      <c r="BO891" s="58"/>
      <c r="BP891" s="58"/>
      <c r="BQ891" s="58"/>
      <c r="BR891" s="58"/>
      <c r="BS891" s="58"/>
      <c r="BT891" s="58"/>
      <c r="BU891" s="58"/>
      <c r="BV891" s="58"/>
      <c r="BW891" s="58"/>
      <c r="BX891" s="58"/>
      <c r="BY891" s="58"/>
      <c r="BZ891" s="58"/>
      <c r="CA891" s="58"/>
      <c r="CB891" s="58"/>
      <c r="CC891" s="58"/>
      <c r="CD891" s="58"/>
      <c r="CE891" s="58"/>
      <c r="CF891" s="58"/>
      <c r="CG891" s="58"/>
      <c r="CH891" s="58"/>
      <c r="CI891" s="58"/>
      <c r="CJ891" s="58"/>
    </row>
    <row r="892" spans="1:88" s="71" customFormat="1" ht="12.75" customHeight="1" x14ac:dyDescent="0.2">
      <c r="A892" s="72"/>
      <c r="B892" s="78"/>
      <c r="C892" s="60" t="s">
        <v>17</v>
      </c>
      <c r="D892" s="60"/>
      <c r="E892" s="64">
        <f t="shared" si="12"/>
        <v>539.96100000000001</v>
      </c>
      <c r="F892" s="64"/>
      <c r="G892" s="70">
        <v>539.96100000000001</v>
      </c>
      <c r="H892" s="60"/>
      <c r="I892" s="57"/>
      <c r="J892" s="57"/>
      <c r="K892" s="57"/>
      <c r="L892" s="58"/>
      <c r="M892" s="58"/>
      <c r="N892" s="58"/>
      <c r="O892" s="58"/>
      <c r="P892" s="58"/>
      <c r="Q892" s="58"/>
      <c r="R892" s="58"/>
      <c r="S892" s="58"/>
      <c r="T892" s="58"/>
      <c r="U892" s="58"/>
      <c r="V892" s="58"/>
      <c r="W892" s="58"/>
      <c r="X892" s="58"/>
      <c r="Y892" s="58"/>
      <c r="Z892" s="58"/>
      <c r="AA892" s="58"/>
      <c r="AB892" s="58"/>
      <c r="AC892" s="58"/>
      <c r="AD892" s="58"/>
      <c r="AE892" s="58"/>
      <c r="AF892" s="58"/>
      <c r="AG892" s="58"/>
      <c r="AH892" s="58"/>
      <c r="AI892" s="58"/>
      <c r="AJ892" s="58"/>
      <c r="AK892" s="58"/>
      <c r="AL892" s="58"/>
      <c r="AM892" s="58"/>
      <c r="AN892" s="58"/>
      <c r="AO892" s="58"/>
      <c r="AP892" s="58"/>
      <c r="AQ892" s="58"/>
      <c r="AR892" s="58"/>
      <c r="AS892" s="58"/>
      <c r="AT892" s="58"/>
      <c r="AU892" s="58"/>
      <c r="AV892" s="58"/>
      <c r="AW892" s="58"/>
      <c r="AX892" s="58"/>
      <c r="AY892" s="58"/>
      <c r="AZ892" s="58"/>
      <c r="BA892" s="58"/>
      <c r="BB892" s="58"/>
      <c r="BC892" s="58"/>
      <c r="BD892" s="58"/>
      <c r="BE892" s="58"/>
      <c r="BF892" s="58"/>
      <c r="BG892" s="58"/>
      <c r="BH892" s="58"/>
      <c r="BI892" s="58"/>
      <c r="BJ892" s="58"/>
      <c r="BK892" s="58"/>
      <c r="BL892" s="58"/>
      <c r="BM892" s="58"/>
      <c r="BN892" s="58"/>
      <c r="BO892" s="58"/>
      <c r="BP892" s="58"/>
      <c r="BQ892" s="58"/>
      <c r="BR892" s="58"/>
      <c r="BS892" s="58"/>
      <c r="BT892" s="58"/>
      <c r="BU892" s="58"/>
      <c r="BV892" s="58"/>
      <c r="BW892" s="58"/>
      <c r="BX892" s="58"/>
      <c r="BY892" s="58"/>
      <c r="BZ892" s="58"/>
      <c r="CA892" s="58"/>
      <c r="CB892" s="58"/>
      <c r="CC892" s="58"/>
      <c r="CD892" s="58"/>
      <c r="CE892" s="58"/>
      <c r="CF892" s="58"/>
      <c r="CG892" s="58"/>
      <c r="CH892" s="58"/>
      <c r="CI892" s="58"/>
      <c r="CJ892" s="58"/>
    </row>
    <row r="893" spans="1:88" s="71" customFormat="1" ht="12.75" customHeight="1" x14ac:dyDescent="0.2">
      <c r="A893" s="72"/>
      <c r="B893" s="77" t="s">
        <v>145</v>
      </c>
      <c r="C893" s="60" t="s">
        <v>20</v>
      </c>
      <c r="D893" s="60"/>
      <c r="E893" s="64">
        <f t="shared" si="12"/>
        <v>0</v>
      </c>
      <c r="F893" s="64"/>
      <c r="G893" s="70"/>
      <c r="H893" s="60"/>
      <c r="I893" s="57"/>
      <c r="J893" s="57"/>
      <c r="K893" s="57"/>
      <c r="L893" s="58"/>
      <c r="M893" s="58"/>
      <c r="N893" s="58"/>
      <c r="O893" s="58"/>
      <c r="P893" s="58"/>
      <c r="Q893" s="58"/>
      <c r="R893" s="58"/>
      <c r="S893" s="58"/>
      <c r="T893" s="58"/>
      <c r="U893" s="58"/>
      <c r="V893" s="58"/>
      <c r="W893" s="58"/>
      <c r="X893" s="58"/>
      <c r="Y893" s="58"/>
      <c r="Z893" s="58"/>
      <c r="AA893" s="58"/>
      <c r="AB893" s="58"/>
      <c r="AC893" s="58"/>
      <c r="AD893" s="58"/>
      <c r="AE893" s="58"/>
      <c r="AF893" s="58"/>
      <c r="AG893" s="58"/>
      <c r="AH893" s="58"/>
      <c r="AI893" s="58"/>
      <c r="AJ893" s="58"/>
      <c r="AK893" s="58"/>
      <c r="AL893" s="58"/>
      <c r="AM893" s="58"/>
      <c r="AN893" s="58"/>
      <c r="AO893" s="58"/>
      <c r="AP893" s="58"/>
      <c r="AQ893" s="58"/>
      <c r="AR893" s="58"/>
      <c r="AS893" s="58"/>
      <c r="AT893" s="58"/>
      <c r="AU893" s="58"/>
      <c r="AV893" s="58"/>
      <c r="AW893" s="58"/>
      <c r="AX893" s="58"/>
      <c r="AY893" s="58"/>
      <c r="AZ893" s="58"/>
      <c r="BA893" s="58"/>
      <c r="BB893" s="58"/>
      <c r="BC893" s="58"/>
      <c r="BD893" s="58"/>
      <c r="BE893" s="58"/>
      <c r="BF893" s="58"/>
      <c r="BG893" s="58"/>
      <c r="BH893" s="58"/>
      <c r="BI893" s="58"/>
      <c r="BJ893" s="58"/>
      <c r="BK893" s="58"/>
      <c r="BL893" s="58"/>
      <c r="BM893" s="58"/>
      <c r="BN893" s="58"/>
      <c r="BO893" s="58"/>
      <c r="BP893" s="58"/>
      <c r="BQ893" s="58"/>
      <c r="BR893" s="58"/>
      <c r="BS893" s="58"/>
      <c r="BT893" s="58"/>
      <c r="BU893" s="58"/>
      <c r="BV893" s="58"/>
      <c r="BW893" s="58"/>
      <c r="BX893" s="58"/>
      <c r="BY893" s="58"/>
      <c r="BZ893" s="58"/>
      <c r="CA893" s="58"/>
      <c r="CB893" s="58"/>
      <c r="CC893" s="58"/>
      <c r="CD893" s="58"/>
      <c r="CE893" s="58"/>
      <c r="CF893" s="58"/>
      <c r="CG893" s="58"/>
      <c r="CH893" s="58"/>
      <c r="CI893" s="58"/>
      <c r="CJ893" s="58"/>
    </row>
    <row r="894" spans="1:88" s="71" customFormat="1" ht="12.75" customHeight="1" x14ac:dyDescent="0.2">
      <c r="A894" s="72"/>
      <c r="B894" s="78"/>
      <c r="C894" s="60" t="s">
        <v>17</v>
      </c>
      <c r="D894" s="60"/>
      <c r="E894" s="64">
        <f t="shared" si="12"/>
        <v>0</v>
      </c>
      <c r="F894" s="64"/>
      <c r="G894" s="70"/>
      <c r="H894" s="60"/>
      <c r="I894" s="57"/>
      <c r="J894" s="57"/>
      <c r="K894" s="57"/>
      <c r="L894" s="58"/>
      <c r="M894" s="58"/>
      <c r="N894" s="58"/>
      <c r="O894" s="58"/>
      <c r="P894" s="58"/>
      <c r="Q894" s="58"/>
      <c r="R894" s="58"/>
      <c r="S894" s="58"/>
      <c r="T894" s="58"/>
      <c r="U894" s="58"/>
      <c r="V894" s="58"/>
      <c r="W894" s="58"/>
      <c r="X894" s="58"/>
      <c r="Y894" s="58"/>
      <c r="Z894" s="58"/>
      <c r="AA894" s="58"/>
      <c r="AB894" s="58"/>
      <c r="AC894" s="58"/>
      <c r="AD894" s="58"/>
      <c r="AE894" s="58"/>
      <c r="AF894" s="58"/>
      <c r="AG894" s="58"/>
      <c r="AH894" s="58"/>
      <c r="AI894" s="58"/>
      <c r="AJ894" s="58"/>
      <c r="AK894" s="58"/>
      <c r="AL894" s="58"/>
      <c r="AM894" s="58"/>
      <c r="AN894" s="58"/>
      <c r="AO894" s="58"/>
      <c r="AP894" s="58"/>
      <c r="AQ894" s="58"/>
      <c r="AR894" s="58"/>
      <c r="AS894" s="58"/>
      <c r="AT894" s="58"/>
      <c r="AU894" s="58"/>
      <c r="AV894" s="58"/>
      <c r="AW894" s="58"/>
      <c r="AX894" s="58"/>
      <c r="AY894" s="58"/>
      <c r="AZ894" s="58"/>
      <c r="BA894" s="58"/>
      <c r="BB894" s="58"/>
      <c r="BC894" s="58"/>
      <c r="BD894" s="58"/>
      <c r="BE894" s="58"/>
      <c r="BF894" s="58"/>
      <c r="BG894" s="58"/>
      <c r="BH894" s="58"/>
      <c r="BI894" s="58"/>
      <c r="BJ894" s="58"/>
      <c r="BK894" s="58"/>
      <c r="BL894" s="58"/>
      <c r="BM894" s="58"/>
      <c r="BN894" s="58"/>
      <c r="BO894" s="58"/>
      <c r="BP894" s="58"/>
      <c r="BQ894" s="58"/>
      <c r="BR894" s="58"/>
      <c r="BS894" s="58"/>
      <c r="BT894" s="58"/>
      <c r="BU894" s="58"/>
      <c r="BV894" s="58"/>
      <c r="BW894" s="58"/>
      <c r="BX894" s="58"/>
      <c r="BY894" s="58"/>
      <c r="BZ894" s="58"/>
      <c r="CA894" s="58"/>
      <c r="CB894" s="58"/>
      <c r="CC894" s="58"/>
      <c r="CD894" s="58"/>
      <c r="CE894" s="58"/>
      <c r="CF894" s="58"/>
      <c r="CG894" s="58"/>
      <c r="CH894" s="58"/>
      <c r="CI894" s="58"/>
      <c r="CJ894" s="58"/>
    </row>
    <row r="895" spans="1:88" s="71" customFormat="1" ht="12.75" customHeight="1" x14ac:dyDescent="0.2">
      <c r="A895" s="72"/>
      <c r="B895" s="79" t="s">
        <v>147</v>
      </c>
      <c r="C895" s="60" t="s">
        <v>148</v>
      </c>
      <c r="D895" s="60"/>
      <c r="E895" s="64">
        <f t="shared" si="12"/>
        <v>0</v>
      </c>
      <c r="F895" s="64"/>
      <c r="G895" s="70"/>
      <c r="H895" s="60"/>
      <c r="I895" s="57"/>
      <c r="J895" s="57"/>
      <c r="K895" s="57"/>
      <c r="L895" s="58"/>
      <c r="M895" s="58"/>
      <c r="N895" s="58"/>
      <c r="O895" s="58"/>
      <c r="P895" s="58"/>
      <c r="Q895" s="58"/>
      <c r="R895" s="58"/>
      <c r="S895" s="58"/>
      <c r="T895" s="58"/>
      <c r="U895" s="58"/>
      <c r="V895" s="58"/>
      <c r="W895" s="58"/>
      <c r="X895" s="58"/>
      <c r="Y895" s="58"/>
      <c r="Z895" s="58"/>
      <c r="AA895" s="58"/>
      <c r="AB895" s="58"/>
      <c r="AC895" s="58"/>
      <c r="AD895" s="58"/>
      <c r="AE895" s="58"/>
      <c r="AF895" s="58"/>
      <c r="AG895" s="58"/>
      <c r="AH895" s="58"/>
      <c r="AI895" s="58"/>
      <c r="AJ895" s="58"/>
      <c r="AK895" s="58"/>
      <c r="AL895" s="58"/>
      <c r="AM895" s="58"/>
      <c r="AN895" s="58"/>
      <c r="AO895" s="58"/>
      <c r="AP895" s="58"/>
      <c r="AQ895" s="58"/>
      <c r="AR895" s="58"/>
      <c r="AS895" s="58"/>
      <c r="AT895" s="58"/>
      <c r="AU895" s="58"/>
      <c r="AV895" s="58"/>
      <c r="AW895" s="58"/>
      <c r="AX895" s="58"/>
      <c r="AY895" s="58"/>
      <c r="AZ895" s="58"/>
      <c r="BA895" s="58"/>
      <c r="BB895" s="58"/>
      <c r="BC895" s="58"/>
      <c r="BD895" s="58"/>
      <c r="BE895" s="58"/>
      <c r="BF895" s="58"/>
      <c r="BG895" s="58"/>
      <c r="BH895" s="58"/>
      <c r="BI895" s="58"/>
      <c r="BJ895" s="58"/>
      <c r="BK895" s="58"/>
      <c r="BL895" s="58"/>
      <c r="BM895" s="58"/>
      <c r="BN895" s="58"/>
      <c r="BO895" s="58"/>
      <c r="BP895" s="58"/>
      <c r="BQ895" s="58"/>
      <c r="BR895" s="58"/>
      <c r="BS895" s="58"/>
      <c r="BT895" s="58"/>
      <c r="BU895" s="58"/>
      <c r="BV895" s="58"/>
      <c r="BW895" s="58"/>
      <c r="BX895" s="58"/>
      <c r="BY895" s="58"/>
      <c r="BZ895" s="58"/>
      <c r="CA895" s="58"/>
      <c r="CB895" s="58"/>
      <c r="CC895" s="58"/>
      <c r="CD895" s="58"/>
      <c r="CE895" s="58"/>
      <c r="CF895" s="58"/>
      <c r="CG895" s="58"/>
      <c r="CH895" s="58"/>
      <c r="CI895" s="58"/>
      <c r="CJ895" s="58"/>
    </row>
    <row r="896" spans="1:88" s="71" customFormat="1" ht="12.75" customHeight="1" x14ac:dyDescent="0.2">
      <c r="A896" s="72"/>
      <c r="B896" s="80"/>
      <c r="C896" s="60" t="s">
        <v>17</v>
      </c>
      <c r="D896" s="60"/>
      <c r="E896" s="64">
        <f t="shared" si="12"/>
        <v>0</v>
      </c>
      <c r="F896" s="64"/>
      <c r="G896" s="70"/>
      <c r="H896" s="60"/>
      <c r="I896" s="57"/>
      <c r="J896" s="57"/>
      <c r="K896" s="57"/>
      <c r="L896" s="58"/>
      <c r="M896" s="58"/>
      <c r="N896" s="58"/>
      <c r="O896" s="58"/>
      <c r="P896" s="58"/>
      <c r="Q896" s="58"/>
      <c r="R896" s="58"/>
      <c r="S896" s="58"/>
      <c r="T896" s="58"/>
      <c r="U896" s="58"/>
      <c r="V896" s="58"/>
      <c r="W896" s="58"/>
      <c r="X896" s="58"/>
      <c r="Y896" s="58"/>
      <c r="Z896" s="58"/>
      <c r="AA896" s="58"/>
      <c r="AB896" s="58"/>
      <c r="AC896" s="58"/>
      <c r="AD896" s="58"/>
      <c r="AE896" s="58"/>
      <c r="AF896" s="58"/>
      <c r="AG896" s="58"/>
      <c r="AH896" s="58"/>
      <c r="AI896" s="58"/>
      <c r="AJ896" s="58"/>
      <c r="AK896" s="58"/>
      <c r="AL896" s="58"/>
      <c r="AM896" s="58"/>
      <c r="AN896" s="58"/>
      <c r="AO896" s="58"/>
      <c r="AP896" s="58"/>
      <c r="AQ896" s="58"/>
      <c r="AR896" s="58"/>
      <c r="AS896" s="58"/>
      <c r="AT896" s="58"/>
      <c r="AU896" s="58"/>
      <c r="AV896" s="58"/>
      <c r="AW896" s="58"/>
      <c r="AX896" s="58"/>
      <c r="AY896" s="58"/>
      <c r="AZ896" s="58"/>
      <c r="BA896" s="58"/>
      <c r="BB896" s="58"/>
      <c r="BC896" s="58"/>
      <c r="BD896" s="58"/>
      <c r="BE896" s="58"/>
      <c r="BF896" s="58"/>
      <c r="BG896" s="58"/>
      <c r="BH896" s="58"/>
      <c r="BI896" s="58"/>
      <c r="BJ896" s="58"/>
      <c r="BK896" s="58"/>
      <c r="BL896" s="58"/>
      <c r="BM896" s="58"/>
      <c r="BN896" s="58"/>
      <c r="BO896" s="58"/>
      <c r="BP896" s="58"/>
      <c r="BQ896" s="58"/>
      <c r="BR896" s="58"/>
      <c r="BS896" s="58"/>
      <c r="BT896" s="58"/>
      <c r="BU896" s="58"/>
      <c r="BV896" s="58"/>
      <c r="BW896" s="58"/>
      <c r="BX896" s="58"/>
      <c r="BY896" s="58"/>
      <c r="BZ896" s="58"/>
      <c r="CA896" s="58"/>
      <c r="CB896" s="58"/>
      <c r="CC896" s="58"/>
      <c r="CD896" s="58"/>
      <c r="CE896" s="58"/>
      <c r="CF896" s="58"/>
      <c r="CG896" s="58"/>
      <c r="CH896" s="58"/>
      <c r="CI896" s="58"/>
      <c r="CJ896" s="58"/>
    </row>
    <row r="897" spans="1:110" s="71" customFormat="1" ht="12.75" customHeight="1" x14ac:dyDescent="0.2">
      <c r="A897" s="72"/>
      <c r="B897" s="77" t="s">
        <v>150</v>
      </c>
      <c r="C897" s="60" t="s">
        <v>64</v>
      </c>
      <c r="D897" s="68"/>
      <c r="E897" s="64">
        <f t="shared" si="12"/>
        <v>0</v>
      </c>
      <c r="F897" s="64"/>
      <c r="G897" s="70"/>
      <c r="H897" s="68"/>
      <c r="I897" s="57"/>
      <c r="J897" s="57"/>
      <c r="K897" s="57"/>
      <c r="L897" s="58"/>
      <c r="M897" s="58"/>
      <c r="N897" s="58"/>
      <c r="O897" s="58"/>
      <c r="P897" s="58"/>
      <c r="Q897" s="58"/>
      <c r="R897" s="58"/>
      <c r="S897" s="58"/>
      <c r="T897" s="58"/>
      <c r="U897" s="58"/>
      <c r="V897" s="58"/>
      <c r="W897" s="58"/>
      <c r="X897" s="58"/>
      <c r="Y897" s="58"/>
      <c r="Z897" s="58"/>
      <c r="AA897" s="58"/>
      <c r="AB897" s="58"/>
      <c r="AC897" s="58"/>
      <c r="AD897" s="58"/>
      <c r="AE897" s="58"/>
      <c r="AF897" s="58"/>
      <c r="AG897" s="58"/>
      <c r="AH897" s="58"/>
      <c r="AI897" s="58"/>
      <c r="AJ897" s="58"/>
      <c r="AK897" s="58"/>
      <c r="AL897" s="58"/>
      <c r="AM897" s="58"/>
      <c r="AN897" s="58"/>
      <c r="AO897" s="58"/>
      <c r="AP897" s="58"/>
      <c r="AQ897" s="58"/>
      <c r="AR897" s="58"/>
      <c r="AS897" s="58"/>
      <c r="AT897" s="58"/>
      <c r="AU897" s="58"/>
      <c r="AV897" s="58"/>
      <c r="AW897" s="58"/>
      <c r="AX897" s="58"/>
      <c r="AY897" s="58"/>
      <c r="AZ897" s="58"/>
      <c r="BA897" s="58"/>
      <c r="BB897" s="58"/>
      <c r="BC897" s="58"/>
      <c r="BD897" s="58"/>
      <c r="BE897" s="58"/>
      <c r="BF897" s="58"/>
      <c r="BG897" s="58"/>
      <c r="BH897" s="58"/>
      <c r="BI897" s="58"/>
      <c r="BJ897" s="58"/>
      <c r="BK897" s="58"/>
      <c r="BL897" s="58"/>
      <c r="BM897" s="58"/>
      <c r="BN897" s="58"/>
      <c r="BO897" s="58"/>
      <c r="BP897" s="58"/>
      <c r="BQ897" s="58"/>
      <c r="BR897" s="58"/>
      <c r="BS897" s="58"/>
      <c r="BT897" s="58"/>
      <c r="BU897" s="58"/>
      <c r="BV897" s="58"/>
      <c r="BW897" s="58"/>
      <c r="BX897" s="58"/>
      <c r="BY897" s="58"/>
      <c r="BZ897" s="58"/>
      <c r="CA897" s="58"/>
      <c r="CB897" s="58"/>
      <c r="CC897" s="58"/>
      <c r="CD897" s="58"/>
      <c r="CE897" s="58"/>
      <c r="CF897" s="58"/>
      <c r="CG897" s="58"/>
      <c r="CH897" s="58"/>
      <c r="CI897" s="58"/>
      <c r="CJ897" s="58"/>
    </row>
    <row r="898" spans="1:110" s="71" customFormat="1" ht="12.75" customHeight="1" x14ac:dyDescent="0.2">
      <c r="A898" s="76"/>
      <c r="B898" s="78"/>
      <c r="C898" s="60" t="s">
        <v>17</v>
      </c>
      <c r="D898" s="68"/>
      <c r="E898" s="64">
        <f t="shared" si="12"/>
        <v>0</v>
      </c>
      <c r="F898" s="64"/>
      <c r="G898" s="70"/>
      <c r="H898" s="68"/>
      <c r="I898" s="57"/>
      <c r="J898" s="57"/>
      <c r="K898" s="57"/>
      <c r="L898" s="58"/>
      <c r="M898" s="58"/>
      <c r="N898" s="58"/>
      <c r="O898" s="58"/>
      <c r="P898" s="58"/>
      <c r="Q898" s="58"/>
      <c r="R898" s="58"/>
      <c r="S898" s="58"/>
      <c r="T898" s="58"/>
      <c r="U898" s="58"/>
      <c r="V898" s="58"/>
      <c r="W898" s="58"/>
      <c r="X898" s="58"/>
      <c r="Y898" s="58"/>
      <c r="Z898" s="58"/>
      <c r="AA898" s="58"/>
      <c r="AB898" s="58"/>
      <c r="AC898" s="58"/>
      <c r="AD898" s="58"/>
      <c r="AE898" s="58"/>
      <c r="AF898" s="58"/>
      <c r="AG898" s="58"/>
      <c r="AH898" s="58"/>
      <c r="AI898" s="58"/>
      <c r="AJ898" s="58"/>
      <c r="AK898" s="58"/>
      <c r="AL898" s="58"/>
      <c r="AM898" s="58"/>
      <c r="AN898" s="58"/>
      <c r="AO898" s="58"/>
      <c r="AP898" s="58"/>
      <c r="AQ898" s="58"/>
      <c r="AR898" s="58"/>
      <c r="AS898" s="58"/>
      <c r="AT898" s="58"/>
      <c r="AU898" s="58"/>
      <c r="AV898" s="58"/>
      <c r="AW898" s="58"/>
      <c r="AX898" s="58"/>
      <c r="AY898" s="58"/>
      <c r="AZ898" s="58"/>
      <c r="BA898" s="58"/>
      <c r="BB898" s="58"/>
      <c r="BC898" s="58"/>
      <c r="BD898" s="58"/>
      <c r="BE898" s="58"/>
      <c r="BF898" s="58"/>
      <c r="BG898" s="58"/>
      <c r="BH898" s="58"/>
      <c r="BI898" s="58"/>
      <c r="BJ898" s="58"/>
      <c r="BK898" s="58"/>
      <c r="BL898" s="58"/>
      <c r="BM898" s="58"/>
      <c r="BN898" s="58"/>
      <c r="BO898" s="58"/>
      <c r="BP898" s="58"/>
      <c r="BQ898" s="58"/>
      <c r="BR898" s="58"/>
      <c r="BS898" s="58"/>
      <c r="BT898" s="58"/>
      <c r="BU898" s="58"/>
      <c r="BV898" s="58"/>
      <c r="BW898" s="58"/>
      <c r="BX898" s="58"/>
      <c r="BY898" s="58"/>
      <c r="BZ898" s="58"/>
      <c r="CA898" s="58"/>
      <c r="CB898" s="58"/>
      <c r="CC898" s="58"/>
      <c r="CD898" s="58"/>
      <c r="CE898" s="58"/>
      <c r="CF898" s="58"/>
      <c r="CG898" s="58"/>
      <c r="CH898" s="58"/>
      <c r="CI898" s="58"/>
      <c r="CJ898" s="58"/>
    </row>
    <row r="899" spans="1:110" s="65" customFormat="1" ht="12.75" customHeight="1" x14ac:dyDescent="0.2">
      <c r="A899" s="18">
        <v>5</v>
      </c>
      <c r="B899" s="69" t="s">
        <v>155</v>
      </c>
      <c r="C899" s="60"/>
      <c r="D899" s="68"/>
      <c r="E899" s="64">
        <f>F899+G899</f>
        <v>1</v>
      </c>
      <c r="F899" s="64">
        <v>1</v>
      </c>
      <c r="G899" s="70">
        <v>0</v>
      </c>
      <c r="H899" s="68"/>
    </row>
    <row r="900" spans="1:110" s="57" customFormat="1" ht="12.75" customHeight="1" x14ac:dyDescent="0.2">
      <c r="A900" s="72"/>
      <c r="B900" s="73"/>
      <c r="C900" s="60" t="s">
        <v>17</v>
      </c>
      <c r="D900" s="61"/>
      <c r="E900" s="64">
        <f t="shared" ref="E900:E908" si="13">F900+G900</f>
        <v>5.4539999999999997</v>
      </c>
      <c r="F900" s="64">
        <f>F902+F904+F906+F908</f>
        <v>5.4539999999999997</v>
      </c>
      <c r="G900" s="70">
        <f>G902+G904+G906+G908</f>
        <v>0</v>
      </c>
      <c r="H900" s="61"/>
      <c r="L900" s="58"/>
      <c r="M900" s="58"/>
      <c r="N900" s="58"/>
      <c r="O900" s="58"/>
      <c r="P900" s="58"/>
      <c r="Q900" s="58"/>
      <c r="R900" s="58"/>
      <c r="S900" s="58"/>
      <c r="T900" s="58"/>
      <c r="U900" s="58"/>
      <c r="V900" s="58"/>
      <c r="W900" s="58"/>
      <c r="X900" s="58"/>
      <c r="Y900" s="58"/>
      <c r="Z900" s="58"/>
      <c r="AA900" s="58"/>
      <c r="AB900" s="58"/>
      <c r="AC900" s="58"/>
      <c r="AD900" s="58"/>
      <c r="AE900" s="58"/>
      <c r="AF900" s="58"/>
      <c r="AG900" s="58"/>
      <c r="AH900" s="58"/>
      <c r="AI900" s="58"/>
      <c r="AJ900" s="58"/>
      <c r="AK900" s="58"/>
      <c r="AL900" s="58"/>
      <c r="AM900" s="58"/>
      <c r="AN900" s="58"/>
      <c r="AO900" s="58"/>
      <c r="AP900" s="58"/>
      <c r="AQ900" s="58"/>
      <c r="AR900" s="58"/>
      <c r="AS900" s="58"/>
      <c r="AT900" s="58"/>
      <c r="AU900" s="58"/>
      <c r="AV900" s="58"/>
      <c r="AW900" s="58"/>
      <c r="AX900" s="58"/>
      <c r="AY900" s="58"/>
      <c r="AZ900" s="58"/>
      <c r="BA900" s="58"/>
      <c r="BB900" s="58"/>
      <c r="BC900" s="58"/>
      <c r="BD900" s="58"/>
      <c r="BE900" s="58"/>
      <c r="BF900" s="58"/>
      <c r="BG900" s="58"/>
      <c r="BH900" s="58"/>
      <c r="BI900" s="58"/>
      <c r="BJ900" s="58"/>
      <c r="BK900" s="58"/>
      <c r="BL900" s="58"/>
      <c r="BM900" s="58"/>
      <c r="BN900" s="58"/>
      <c r="BO900" s="58"/>
      <c r="BP900" s="58"/>
      <c r="BQ900" s="58"/>
      <c r="BR900" s="58"/>
      <c r="BS900" s="58"/>
      <c r="BT900" s="58"/>
      <c r="BU900" s="58"/>
      <c r="BV900" s="58"/>
      <c r="BW900" s="58"/>
      <c r="BX900" s="58"/>
      <c r="BY900" s="58"/>
      <c r="BZ900" s="58"/>
      <c r="CA900" s="58"/>
      <c r="CB900" s="58"/>
      <c r="CC900" s="58"/>
      <c r="CD900" s="58"/>
      <c r="CE900" s="58"/>
      <c r="CF900" s="58"/>
      <c r="CG900" s="58"/>
      <c r="CH900" s="58"/>
      <c r="CI900" s="58"/>
      <c r="CJ900" s="58"/>
      <c r="CK900" s="58"/>
      <c r="CL900" s="58"/>
      <c r="CM900" s="58"/>
      <c r="CN900" s="58"/>
      <c r="CO900" s="58"/>
      <c r="CP900" s="58"/>
      <c r="CQ900" s="58"/>
      <c r="CR900" s="58"/>
      <c r="CS900" s="58"/>
      <c r="CT900" s="58"/>
      <c r="CU900" s="58"/>
      <c r="CV900" s="58"/>
      <c r="CW900" s="58"/>
      <c r="CX900" s="58"/>
      <c r="CY900" s="58"/>
      <c r="CZ900" s="58"/>
      <c r="DA900" s="58"/>
      <c r="DB900" s="58"/>
      <c r="DC900" s="58"/>
      <c r="DD900" s="58"/>
      <c r="DE900" s="58"/>
      <c r="DF900" s="58"/>
    </row>
    <row r="901" spans="1:110" s="65" customFormat="1" ht="12.75" customHeight="1" x14ac:dyDescent="0.2">
      <c r="A901" s="72"/>
      <c r="B901" s="77" t="s">
        <v>143</v>
      </c>
      <c r="C901" s="60" t="s">
        <v>20</v>
      </c>
      <c r="D901" s="60"/>
      <c r="E901" s="64">
        <f t="shared" si="13"/>
        <v>5.0000000000000001E-3</v>
      </c>
      <c r="F901" s="64">
        <v>5.0000000000000001E-3</v>
      </c>
      <c r="G901" s="70"/>
      <c r="H901" s="60"/>
    </row>
    <row r="902" spans="1:110" s="65" customFormat="1" ht="12.75" customHeight="1" x14ac:dyDescent="0.2">
      <c r="A902" s="72"/>
      <c r="B902" s="78"/>
      <c r="C902" s="60" t="s">
        <v>17</v>
      </c>
      <c r="D902" s="60"/>
      <c r="E902" s="64">
        <f t="shared" si="13"/>
        <v>5.4539999999999997</v>
      </c>
      <c r="F902" s="64">
        <v>5.4539999999999997</v>
      </c>
      <c r="G902" s="70"/>
      <c r="H902" s="60"/>
    </row>
    <row r="903" spans="1:110" s="65" customFormat="1" ht="12.75" customHeight="1" x14ac:dyDescent="0.2">
      <c r="A903" s="72"/>
      <c r="B903" s="77" t="s">
        <v>145</v>
      </c>
      <c r="C903" s="60" t="s">
        <v>20</v>
      </c>
      <c r="D903" s="60"/>
      <c r="E903" s="64">
        <f t="shared" si="13"/>
        <v>0</v>
      </c>
      <c r="F903" s="64"/>
      <c r="G903" s="70"/>
      <c r="H903" s="60"/>
    </row>
    <row r="904" spans="1:110" s="65" customFormat="1" ht="12.75" customHeight="1" x14ac:dyDescent="0.2">
      <c r="A904" s="72"/>
      <c r="B904" s="78"/>
      <c r="C904" s="60" t="s">
        <v>17</v>
      </c>
      <c r="D904" s="60"/>
      <c r="E904" s="64">
        <f t="shared" si="13"/>
        <v>0</v>
      </c>
      <c r="F904" s="64"/>
      <c r="G904" s="70"/>
      <c r="H904" s="60"/>
    </row>
    <row r="905" spans="1:110" s="65" customFormat="1" ht="12.75" customHeight="1" x14ac:dyDescent="0.2">
      <c r="A905" s="72"/>
      <c r="B905" s="79" t="s">
        <v>147</v>
      </c>
      <c r="C905" s="60" t="s">
        <v>148</v>
      </c>
      <c r="D905" s="60"/>
      <c r="E905" s="64">
        <f t="shared" si="13"/>
        <v>0</v>
      </c>
      <c r="F905" s="64"/>
      <c r="G905" s="70"/>
      <c r="H905" s="60"/>
    </row>
    <row r="906" spans="1:110" s="65" customFormat="1" ht="12.75" customHeight="1" x14ac:dyDescent="0.2">
      <c r="A906" s="72"/>
      <c r="B906" s="80"/>
      <c r="C906" s="60" t="s">
        <v>17</v>
      </c>
      <c r="D906" s="60"/>
      <c r="E906" s="64">
        <f t="shared" si="13"/>
        <v>0</v>
      </c>
      <c r="F906" s="64"/>
      <c r="G906" s="70"/>
      <c r="H906" s="60"/>
    </row>
    <row r="907" spans="1:110" s="65" customFormat="1" ht="12.75" customHeight="1" x14ac:dyDescent="0.2">
      <c r="A907" s="72"/>
      <c r="B907" s="77" t="s">
        <v>150</v>
      </c>
      <c r="C907" s="60" t="s">
        <v>64</v>
      </c>
      <c r="D907" s="68"/>
      <c r="E907" s="64">
        <f t="shared" si="13"/>
        <v>0</v>
      </c>
      <c r="F907" s="64"/>
      <c r="G907" s="70"/>
      <c r="H907" s="68"/>
    </row>
    <row r="908" spans="1:110" s="65" customFormat="1" ht="12.75" customHeight="1" x14ac:dyDescent="0.2">
      <c r="A908" s="76"/>
      <c r="B908" s="78"/>
      <c r="C908" s="60" t="s">
        <v>17</v>
      </c>
      <c r="D908" s="68"/>
      <c r="E908" s="64">
        <f t="shared" si="13"/>
        <v>0</v>
      </c>
      <c r="F908" s="64"/>
      <c r="G908" s="70"/>
      <c r="H908" s="68"/>
    </row>
    <row r="909" spans="1:110" s="71" customFormat="1" ht="12.75" customHeight="1" x14ac:dyDescent="0.2">
      <c r="A909" s="18">
        <v>6</v>
      </c>
      <c r="B909" s="69" t="s">
        <v>156</v>
      </c>
      <c r="C909" s="60" t="s">
        <v>19</v>
      </c>
      <c r="D909" s="68"/>
      <c r="E909" s="70">
        <f t="shared" si="12"/>
        <v>1</v>
      </c>
      <c r="F909" s="70">
        <v>1</v>
      </c>
      <c r="G909" s="70"/>
      <c r="H909" s="68"/>
      <c r="I909" s="57"/>
      <c r="J909" s="57"/>
      <c r="K909" s="57"/>
      <c r="L909" s="58"/>
      <c r="M909" s="58"/>
      <c r="N909" s="58"/>
      <c r="O909" s="58"/>
      <c r="P909" s="58"/>
      <c r="Q909" s="58"/>
      <c r="R909" s="58"/>
      <c r="S909" s="58"/>
      <c r="T909" s="58"/>
      <c r="U909" s="58"/>
      <c r="V909" s="58"/>
      <c r="W909" s="58"/>
      <c r="X909" s="58"/>
      <c r="Y909" s="58"/>
      <c r="Z909" s="58"/>
      <c r="AA909" s="58"/>
      <c r="AB909" s="58"/>
      <c r="AC909" s="58"/>
      <c r="AD909" s="58"/>
      <c r="AE909" s="58"/>
      <c r="AF909" s="58"/>
      <c r="AG909" s="58"/>
      <c r="AH909" s="58"/>
      <c r="AI909" s="58"/>
      <c r="AJ909" s="58"/>
      <c r="AK909" s="58"/>
      <c r="AL909" s="58"/>
      <c r="AM909" s="58"/>
      <c r="AN909" s="58"/>
      <c r="AO909" s="58"/>
      <c r="AP909" s="58"/>
      <c r="AQ909" s="58"/>
      <c r="AR909" s="58"/>
      <c r="AS909" s="58"/>
      <c r="AT909" s="58"/>
      <c r="AU909" s="58"/>
      <c r="AV909" s="58"/>
      <c r="AW909" s="58"/>
      <c r="AX909" s="58"/>
      <c r="AY909" s="58"/>
      <c r="AZ909" s="58"/>
      <c r="BA909" s="58"/>
      <c r="BB909" s="58"/>
      <c r="BC909" s="58"/>
      <c r="BD909" s="58"/>
      <c r="BE909" s="58"/>
      <c r="BF909" s="58"/>
      <c r="BG909" s="58"/>
      <c r="BH909" s="58"/>
      <c r="BI909" s="58"/>
      <c r="BJ909" s="58"/>
      <c r="BK909" s="58"/>
      <c r="BL909" s="58"/>
      <c r="BM909" s="58"/>
      <c r="BN909" s="58"/>
      <c r="BO909" s="58"/>
      <c r="BP909" s="58"/>
      <c r="BQ909" s="58"/>
      <c r="BR909" s="58"/>
      <c r="BS909" s="58"/>
      <c r="BT909" s="58"/>
      <c r="BU909" s="58"/>
      <c r="BV909" s="58"/>
      <c r="BW909" s="58"/>
      <c r="BX909" s="58"/>
      <c r="BY909" s="58"/>
      <c r="BZ909" s="58"/>
      <c r="CA909" s="58"/>
      <c r="CB909" s="58"/>
      <c r="CC909" s="58"/>
      <c r="CD909" s="58"/>
      <c r="CE909" s="58"/>
      <c r="CF909" s="58"/>
      <c r="CG909" s="58"/>
      <c r="CH909" s="58"/>
      <c r="CI909" s="58"/>
      <c r="CJ909" s="58"/>
    </row>
    <row r="910" spans="1:110" s="71" customFormat="1" ht="12.75" customHeight="1" x14ac:dyDescent="0.2">
      <c r="A910" s="72"/>
      <c r="B910" s="81"/>
      <c r="C910" s="60" t="s">
        <v>17</v>
      </c>
      <c r="D910" s="61"/>
      <c r="E910" s="70">
        <f t="shared" si="12"/>
        <v>4.5490000000000004</v>
      </c>
      <c r="F910" s="70">
        <f>F912+F914+F916+F918</f>
        <v>4.5490000000000004</v>
      </c>
      <c r="G910" s="70">
        <f>G912+G914+G916+G918</f>
        <v>0</v>
      </c>
      <c r="H910" s="61"/>
      <c r="I910" s="57"/>
      <c r="J910" s="57"/>
      <c r="K910" s="57"/>
      <c r="L910" s="58"/>
      <c r="M910" s="58"/>
      <c r="N910" s="58"/>
      <c r="O910" s="58"/>
      <c r="P910" s="58"/>
      <c r="Q910" s="58"/>
      <c r="R910" s="58"/>
      <c r="S910" s="58"/>
      <c r="T910" s="58"/>
      <c r="U910" s="58"/>
      <c r="V910" s="58"/>
      <c r="W910" s="58"/>
      <c r="X910" s="58"/>
      <c r="Y910" s="58"/>
      <c r="Z910" s="58"/>
      <c r="AA910" s="58"/>
      <c r="AB910" s="58"/>
      <c r="AC910" s="58"/>
      <c r="AD910" s="58"/>
      <c r="AE910" s="58"/>
      <c r="AF910" s="58"/>
      <c r="AG910" s="58"/>
      <c r="AH910" s="58"/>
      <c r="AI910" s="58"/>
      <c r="AJ910" s="58"/>
      <c r="AK910" s="58"/>
      <c r="AL910" s="58"/>
      <c r="AM910" s="58"/>
      <c r="AN910" s="58"/>
      <c r="AO910" s="58"/>
      <c r="AP910" s="58"/>
      <c r="AQ910" s="58"/>
      <c r="AR910" s="58"/>
      <c r="AS910" s="58"/>
      <c r="AT910" s="58"/>
      <c r="AU910" s="58"/>
      <c r="AV910" s="58"/>
      <c r="AW910" s="58"/>
      <c r="AX910" s="58"/>
      <c r="AY910" s="58"/>
      <c r="AZ910" s="58"/>
      <c r="BA910" s="58"/>
      <c r="BB910" s="58"/>
      <c r="BC910" s="58"/>
      <c r="BD910" s="58"/>
      <c r="BE910" s="58"/>
      <c r="BF910" s="58"/>
      <c r="BG910" s="58"/>
      <c r="BH910" s="58"/>
      <c r="BI910" s="58"/>
      <c r="BJ910" s="58"/>
      <c r="BK910" s="58"/>
      <c r="BL910" s="58"/>
      <c r="BM910" s="58"/>
      <c r="BN910" s="58"/>
      <c r="BO910" s="58"/>
      <c r="BP910" s="58"/>
      <c r="BQ910" s="58"/>
      <c r="BR910" s="58"/>
      <c r="BS910" s="58"/>
      <c r="BT910" s="58"/>
      <c r="BU910" s="58"/>
      <c r="BV910" s="58"/>
      <c r="BW910" s="58"/>
      <c r="BX910" s="58"/>
      <c r="BY910" s="58"/>
      <c r="BZ910" s="58"/>
      <c r="CA910" s="58"/>
      <c r="CB910" s="58"/>
      <c r="CC910" s="58"/>
      <c r="CD910" s="58"/>
      <c r="CE910" s="58"/>
      <c r="CF910" s="58"/>
      <c r="CG910" s="58"/>
      <c r="CH910" s="58"/>
      <c r="CI910" s="58"/>
      <c r="CJ910" s="58"/>
    </row>
    <row r="911" spans="1:110" s="71" customFormat="1" ht="12.75" customHeight="1" x14ac:dyDescent="0.2">
      <c r="A911" s="72"/>
      <c r="B911" s="77" t="s">
        <v>143</v>
      </c>
      <c r="C911" s="60" t="s">
        <v>20</v>
      </c>
      <c r="D911" s="60"/>
      <c r="E911" s="70">
        <f t="shared" si="12"/>
        <v>0</v>
      </c>
      <c r="F911" s="70"/>
      <c r="G911" s="70"/>
      <c r="H911" s="60"/>
      <c r="I911" s="57"/>
      <c r="J911" s="57"/>
      <c r="K911" s="57"/>
      <c r="L911" s="58"/>
      <c r="M911" s="58"/>
      <c r="N911" s="58"/>
      <c r="O911" s="58"/>
      <c r="P911" s="58"/>
      <c r="Q911" s="58"/>
      <c r="R911" s="58"/>
      <c r="S911" s="58"/>
      <c r="T911" s="58"/>
      <c r="U911" s="58"/>
      <c r="V911" s="58"/>
      <c r="W911" s="58"/>
      <c r="X911" s="58"/>
      <c r="Y911" s="58"/>
      <c r="Z911" s="58"/>
      <c r="AA911" s="58"/>
      <c r="AB911" s="58"/>
      <c r="AC911" s="58"/>
      <c r="AD911" s="58"/>
      <c r="AE911" s="58"/>
      <c r="AF911" s="58"/>
      <c r="AG911" s="58"/>
      <c r="AH911" s="58"/>
      <c r="AI911" s="58"/>
      <c r="AJ911" s="58"/>
      <c r="AK911" s="58"/>
      <c r="AL911" s="58"/>
      <c r="AM911" s="58"/>
      <c r="AN911" s="58"/>
      <c r="AO911" s="58"/>
      <c r="AP911" s="58"/>
      <c r="AQ911" s="58"/>
      <c r="AR911" s="58"/>
      <c r="AS911" s="58"/>
      <c r="AT911" s="58"/>
      <c r="AU911" s="58"/>
      <c r="AV911" s="58"/>
      <c r="AW911" s="58"/>
      <c r="AX911" s="58"/>
      <c r="AY911" s="58"/>
      <c r="AZ911" s="58"/>
      <c r="BA911" s="58"/>
      <c r="BB911" s="58"/>
      <c r="BC911" s="58"/>
      <c r="BD911" s="58"/>
      <c r="BE911" s="58"/>
      <c r="BF911" s="58"/>
      <c r="BG911" s="58"/>
      <c r="BH911" s="58"/>
      <c r="BI911" s="58"/>
      <c r="BJ911" s="58"/>
      <c r="BK911" s="58"/>
      <c r="BL911" s="58"/>
      <c r="BM911" s="58"/>
      <c r="BN911" s="58"/>
      <c r="BO911" s="58"/>
      <c r="BP911" s="58"/>
      <c r="BQ911" s="58"/>
      <c r="BR911" s="58"/>
      <c r="BS911" s="58"/>
      <c r="BT911" s="58"/>
      <c r="BU911" s="58"/>
      <c r="BV911" s="58"/>
      <c r="BW911" s="58"/>
      <c r="BX911" s="58"/>
      <c r="BY911" s="58"/>
      <c r="BZ911" s="58"/>
      <c r="CA911" s="58"/>
      <c r="CB911" s="58"/>
      <c r="CC911" s="58"/>
      <c r="CD911" s="58"/>
      <c r="CE911" s="58"/>
      <c r="CF911" s="58"/>
      <c r="CG911" s="58"/>
      <c r="CH911" s="58"/>
      <c r="CI911" s="58"/>
      <c r="CJ911" s="58"/>
    </row>
    <row r="912" spans="1:110" s="71" customFormat="1" ht="12.75" customHeight="1" x14ac:dyDescent="0.2">
      <c r="A912" s="72"/>
      <c r="B912" s="78"/>
      <c r="C912" s="60" t="s">
        <v>17</v>
      </c>
      <c r="D912" s="60"/>
      <c r="E912" s="70">
        <f t="shared" si="12"/>
        <v>0</v>
      </c>
      <c r="F912" s="70"/>
      <c r="G912" s="70"/>
      <c r="H912" s="60"/>
      <c r="I912" s="57"/>
      <c r="J912" s="57"/>
      <c r="K912" s="57"/>
      <c r="L912" s="58"/>
      <c r="M912" s="58"/>
      <c r="N912" s="58"/>
      <c r="O912" s="58"/>
      <c r="P912" s="58"/>
      <c r="Q912" s="58"/>
      <c r="R912" s="58"/>
      <c r="S912" s="58"/>
      <c r="T912" s="58"/>
      <c r="U912" s="58"/>
      <c r="V912" s="58"/>
      <c r="W912" s="58"/>
      <c r="X912" s="58"/>
      <c r="Y912" s="58"/>
      <c r="Z912" s="58"/>
      <c r="AA912" s="58"/>
      <c r="AB912" s="58"/>
      <c r="AC912" s="58"/>
      <c r="AD912" s="58"/>
      <c r="AE912" s="58"/>
      <c r="AF912" s="58"/>
      <c r="AG912" s="58"/>
      <c r="AH912" s="58"/>
      <c r="AI912" s="58"/>
      <c r="AJ912" s="58"/>
      <c r="AK912" s="58"/>
      <c r="AL912" s="58"/>
      <c r="AM912" s="58"/>
      <c r="AN912" s="58"/>
      <c r="AO912" s="58"/>
      <c r="AP912" s="58"/>
      <c r="AQ912" s="58"/>
      <c r="AR912" s="58"/>
      <c r="AS912" s="58"/>
      <c r="AT912" s="58"/>
      <c r="AU912" s="58"/>
      <c r="AV912" s="58"/>
      <c r="AW912" s="58"/>
      <c r="AX912" s="58"/>
      <c r="AY912" s="58"/>
      <c r="AZ912" s="58"/>
      <c r="BA912" s="58"/>
      <c r="BB912" s="58"/>
      <c r="BC912" s="58"/>
      <c r="BD912" s="58"/>
      <c r="BE912" s="58"/>
      <c r="BF912" s="58"/>
      <c r="BG912" s="58"/>
      <c r="BH912" s="58"/>
      <c r="BI912" s="58"/>
      <c r="BJ912" s="58"/>
      <c r="BK912" s="58"/>
      <c r="BL912" s="58"/>
      <c r="BM912" s="58"/>
      <c r="BN912" s="58"/>
      <c r="BO912" s="58"/>
      <c r="BP912" s="58"/>
      <c r="BQ912" s="58"/>
      <c r="BR912" s="58"/>
      <c r="BS912" s="58"/>
      <c r="BT912" s="58"/>
      <c r="BU912" s="58"/>
      <c r="BV912" s="58"/>
      <c r="BW912" s="58"/>
      <c r="BX912" s="58"/>
      <c r="BY912" s="58"/>
      <c r="BZ912" s="58"/>
      <c r="CA912" s="58"/>
      <c r="CB912" s="58"/>
      <c r="CC912" s="58"/>
      <c r="CD912" s="58"/>
      <c r="CE912" s="58"/>
      <c r="CF912" s="58"/>
      <c r="CG912" s="58"/>
      <c r="CH912" s="58"/>
      <c r="CI912" s="58"/>
      <c r="CJ912" s="58"/>
    </row>
    <row r="913" spans="1:88" s="71" customFormat="1" ht="12.75" customHeight="1" x14ac:dyDescent="0.2">
      <c r="A913" s="72"/>
      <c r="B913" s="77" t="s">
        <v>145</v>
      </c>
      <c r="C913" s="60" t="s">
        <v>20</v>
      </c>
      <c r="D913" s="60"/>
      <c r="E913" s="70">
        <f t="shared" si="12"/>
        <v>5.0000000000000001E-3</v>
      </c>
      <c r="F913" s="70">
        <v>5.0000000000000001E-3</v>
      </c>
      <c r="G913" s="70"/>
      <c r="H913" s="60"/>
      <c r="I913" s="57"/>
      <c r="J913" s="57"/>
      <c r="K913" s="57"/>
      <c r="L913" s="58"/>
      <c r="M913" s="58"/>
      <c r="N913" s="58"/>
      <c r="O913" s="58"/>
      <c r="P913" s="58"/>
      <c r="Q913" s="58"/>
      <c r="R913" s="58"/>
      <c r="S913" s="58"/>
      <c r="T913" s="58"/>
      <c r="U913" s="58"/>
      <c r="V913" s="58"/>
      <c r="W913" s="58"/>
      <c r="X913" s="58"/>
      <c r="Y913" s="58"/>
      <c r="Z913" s="58"/>
      <c r="AA913" s="58"/>
      <c r="AB913" s="58"/>
      <c r="AC913" s="58"/>
      <c r="AD913" s="58"/>
      <c r="AE913" s="58"/>
      <c r="AF913" s="58"/>
      <c r="AG913" s="58"/>
      <c r="AH913" s="58"/>
      <c r="AI913" s="58"/>
      <c r="AJ913" s="58"/>
      <c r="AK913" s="58"/>
      <c r="AL913" s="58"/>
      <c r="AM913" s="58"/>
      <c r="AN913" s="58"/>
      <c r="AO913" s="58"/>
      <c r="AP913" s="58"/>
      <c r="AQ913" s="58"/>
      <c r="AR913" s="58"/>
      <c r="AS913" s="58"/>
      <c r="AT913" s="58"/>
      <c r="AU913" s="58"/>
      <c r="AV913" s="58"/>
      <c r="AW913" s="58"/>
      <c r="AX913" s="58"/>
      <c r="AY913" s="58"/>
      <c r="AZ913" s="58"/>
      <c r="BA913" s="58"/>
      <c r="BB913" s="58"/>
      <c r="BC913" s="58"/>
      <c r="BD913" s="58"/>
      <c r="BE913" s="58"/>
      <c r="BF913" s="58"/>
      <c r="BG913" s="58"/>
      <c r="BH913" s="58"/>
      <c r="BI913" s="58"/>
      <c r="BJ913" s="58"/>
      <c r="BK913" s="58"/>
      <c r="BL913" s="58"/>
      <c r="BM913" s="58"/>
      <c r="BN913" s="58"/>
      <c r="BO913" s="58"/>
      <c r="BP913" s="58"/>
      <c r="BQ913" s="58"/>
      <c r="BR913" s="58"/>
      <c r="BS913" s="58"/>
      <c r="BT913" s="58"/>
      <c r="BU913" s="58"/>
      <c r="BV913" s="58"/>
      <c r="BW913" s="58"/>
      <c r="BX913" s="58"/>
      <c r="BY913" s="58"/>
      <c r="BZ913" s="58"/>
      <c r="CA913" s="58"/>
      <c r="CB913" s="58"/>
      <c r="CC913" s="58"/>
      <c r="CD913" s="58"/>
      <c r="CE913" s="58"/>
      <c r="CF913" s="58"/>
      <c r="CG913" s="58"/>
      <c r="CH913" s="58"/>
      <c r="CI913" s="58"/>
      <c r="CJ913" s="58"/>
    </row>
    <row r="914" spans="1:88" s="71" customFormat="1" ht="12.75" customHeight="1" x14ac:dyDescent="0.2">
      <c r="A914" s="72"/>
      <c r="B914" s="78"/>
      <c r="C914" s="60" t="s">
        <v>17</v>
      </c>
      <c r="D914" s="60"/>
      <c r="E914" s="70">
        <f t="shared" si="12"/>
        <v>4.5490000000000004</v>
      </c>
      <c r="F914" s="70">
        <v>4.5490000000000004</v>
      </c>
      <c r="G914" s="70"/>
      <c r="H914" s="60" t="s">
        <v>157</v>
      </c>
      <c r="I914" s="57"/>
      <c r="J914" s="57"/>
      <c r="K914" s="57"/>
      <c r="L914" s="58"/>
      <c r="M914" s="58"/>
      <c r="N914" s="58"/>
      <c r="O914" s="58"/>
      <c r="P914" s="58"/>
      <c r="Q914" s="58"/>
      <c r="R914" s="58"/>
      <c r="S914" s="58"/>
      <c r="T914" s="58"/>
      <c r="U914" s="58"/>
      <c r="V914" s="58"/>
      <c r="W914" s="58"/>
      <c r="X914" s="58"/>
      <c r="Y914" s="58"/>
      <c r="Z914" s="58"/>
      <c r="AA914" s="58"/>
      <c r="AB914" s="58"/>
      <c r="AC914" s="58"/>
      <c r="AD914" s="58"/>
      <c r="AE914" s="58"/>
      <c r="AF914" s="58"/>
      <c r="AG914" s="58"/>
      <c r="AH914" s="58"/>
      <c r="AI914" s="58"/>
      <c r="AJ914" s="58"/>
      <c r="AK914" s="58"/>
      <c r="AL914" s="58"/>
      <c r="AM914" s="58"/>
      <c r="AN914" s="58"/>
      <c r="AO914" s="58"/>
      <c r="AP914" s="58"/>
      <c r="AQ914" s="58"/>
      <c r="AR914" s="58"/>
      <c r="AS914" s="58"/>
      <c r="AT914" s="58"/>
      <c r="AU914" s="58"/>
      <c r="AV914" s="58"/>
      <c r="AW914" s="58"/>
      <c r="AX914" s="58"/>
      <c r="AY914" s="58"/>
      <c r="AZ914" s="58"/>
      <c r="BA914" s="58"/>
      <c r="BB914" s="58"/>
      <c r="BC914" s="58"/>
      <c r="BD914" s="58"/>
      <c r="BE914" s="58"/>
      <c r="BF914" s="58"/>
      <c r="BG914" s="58"/>
      <c r="BH914" s="58"/>
      <c r="BI914" s="58"/>
      <c r="BJ914" s="58"/>
      <c r="BK914" s="58"/>
      <c r="BL914" s="58"/>
      <c r="BM914" s="58"/>
      <c r="BN914" s="58"/>
      <c r="BO914" s="58"/>
      <c r="BP914" s="58"/>
      <c r="BQ914" s="58"/>
      <c r="BR914" s="58"/>
      <c r="BS914" s="58"/>
      <c r="BT914" s="58"/>
      <c r="BU914" s="58"/>
      <c r="BV914" s="58"/>
      <c r="BW914" s="58"/>
      <c r="BX914" s="58"/>
      <c r="BY914" s="58"/>
      <c r="BZ914" s="58"/>
      <c r="CA914" s="58"/>
      <c r="CB914" s="58"/>
      <c r="CC914" s="58"/>
      <c r="CD914" s="58"/>
      <c r="CE914" s="58"/>
      <c r="CF914" s="58"/>
      <c r="CG914" s="58"/>
      <c r="CH914" s="58"/>
      <c r="CI914" s="58"/>
      <c r="CJ914" s="58"/>
    </row>
    <row r="915" spans="1:88" s="71" customFormat="1" ht="12.75" customHeight="1" x14ac:dyDescent="0.2">
      <c r="A915" s="72"/>
      <c r="B915" s="79" t="s">
        <v>147</v>
      </c>
      <c r="C915" s="60" t="s">
        <v>148</v>
      </c>
      <c r="D915" s="60"/>
      <c r="E915" s="70">
        <f t="shared" ref="E915:E968" si="14">F915+G915</f>
        <v>0</v>
      </c>
      <c r="F915" s="70"/>
      <c r="G915" s="70"/>
      <c r="H915" s="60"/>
      <c r="I915" s="57"/>
      <c r="J915" s="57"/>
      <c r="K915" s="57"/>
      <c r="L915" s="58"/>
      <c r="M915" s="58"/>
      <c r="N915" s="58"/>
      <c r="O915" s="58"/>
      <c r="P915" s="58"/>
      <c r="Q915" s="58"/>
      <c r="R915" s="58"/>
      <c r="S915" s="58"/>
      <c r="T915" s="58"/>
      <c r="U915" s="58"/>
      <c r="V915" s="58"/>
      <c r="W915" s="58"/>
      <c r="X915" s="58"/>
      <c r="Y915" s="58"/>
      <c r="Z915" s="58"/>
      <c r="AA915" s="58"/>
      <c r="AB915" s="58"/>
      <c r="AC915" s="58"/>
      <c r="AD915" s="58"/>
      <c r="AE915" s="58"/>
      <c r="AF915" s="58"/>
      <c r="AG915" s="58"/>
      <c r="AH915" s="58"/>
      <c r="AI915" s="58"/>
      <c r="AJ915" s="58"/>
      <c r="AK915" s="58"/>
      <c r="AL915" s="58"/>
      <c r="AM915" s="58"/>
      <c r="AN915" s="58"/>
      <c r="AO915" s="58"/>
      <c r="AP915" s="58"/>
      <c r="AQ915" s="58"/>
      <c r="AR915" s="58"/>
      <c r="AS915" s="58"/>
      <c r="AT915" s="58"/>
      <c r="AU915" s="58"/>
      <c r="AV915" s="58"/>
      <c r="AW915" s="58"/>
      <c r="AX915" s="58"/>
      <c r="AY915" s="58"/>
      <c r="AZ915" s="58"/>
      <c r="BA915" s="58"/>
      <c r="BB915" s="58"/>
      <c r="BC915" s="58"/>
      <c r="BD915" s="58"/>
      <c r="BE915" s="58"/>
      <c r="BF915" s="58"/>
      <c r="BG915" s="58"/>
      <c r="BH915" s="58"/>
      <c r="BI915" s="58"/>
      <c r="BJ915" s="58"/>
      <c r="BK915" s="58"/>
      <c r="BL915" s="58"/>
      <c r="BM915" s="58"/>
      <c r="BN915" s="58"/>
      <c r="BO915" s="58"/>
      <c r="BP915" s="58"/>
      <c r="BQ915" s="58"/>
      <c r="BR915" s="58"/>
      <c r="BS915" s="58"/>
      <c r="BT915" s="58"/>
      <c r="BU915" s="58"/>
      <c r="BV915" s="58"/>
      <c r="BW915" s="58"/>
      <c r="BX915" s="58"/>
      <c r="BY915" s="58"/>
      <c r="BZ915" s="58"/>
      <c r="CA915" s="58"/>
      <c r="CB915" s="58"/>
      <c r="CC915" s="58"/>
      <c r="CD915" s="58"/>
      <c r="CE915" s="58"/>
      <c r="CF915" s="58"/>
      <c r="CG915" s="58"/>
      <c r="CH915" s="58"/>
      <c r="CI915" s="58"/>
      <c r="CJ915" s="58"/>
    </row>
    <row r="916" spans="1:88" s="71" customFormat="1" ht="12.75" customHeight="1" x14ac:dyDescent="0.2">
      <c r="A916" s="72"/>
      <c r="B916" s="80"/>
      <c r="C916" s="60" t="s">
        <v>17</v>
      </c>
      <c r="D916" s="60"/>
      <c r="E916" s="70">
        <f t="shared" si="14"/>
        <v>0</v>
      </c>
      <c r="F916" s="70"/>
      <c r="G916" s="70"/>
      <c r="H916" s="60"/>
      <c r="I916" s="57"/>
      <c r="J916" s="57"/>
      <c r="K916" s="57"/>
      <c r="L916" s="58"/>
      <c r="M916" s="58"/>
      <c r="N916" s="58"/>
      <c r="O916" s="58"/>
      <c r="P916" s="58"/>
      <c r="Q916" s="58"/>
      <c r="R916" s="58"/>
      <c r="S916" s="58"/>
      <c r="T916" s="58"/>
      <c r="U916" s="58"/>
      <c r="V916" s="58"/>
      <c r="W916" s="58"/>
      <c r="X916" s="58"/>
      <c r="Y916" s="58"/>
      <c r="Z916" s="58"/>
      <c r="AA916" s="58"/>
      <c r="AB916" s="58"/>
      <c r="AC916" s="58"/>
      <c r="AD916" s="58"/>
      <c r="AE916" s="58"/>
      <c r="AF916" s="58"/>
      <c r="AG916" s="58"/>
      <c r="AH916" s="58"/>
      <c r="AI916" s="58"/>
      <c r="AJ916" s="58"/>
      <c r="AK916" s="58"/>
      <c r="AL916" s="58"/>
      <c r="AM916" s="58"/>
      <c r="AN916" s="58"/>
      <c r="AO916" s="58"/>
      <c r="AP916" s="58"/>
      <c r="AQ916" s="58"/>
      <c r="AR916" s="58"/>
      <c r="AS916" s="58"/>
      <c r="AT916" s="58"/>
      <c r="AU916" s="58"/>
      <c r="AV916" s="58"/>
      <c r="AW916" s="58"/>
      <c r="AX916" s="58"/>
      <c r="AY916" s="58"/>
      <c r="AZ916" s="58"/>
      <c r="BA916" s="58"/>
      <c r="BB916" s="58"/>
      <c r="BC916" s="58"/>
      <c r="BD916" s="58"/>
      <c r="BE916" s="58"/>
      <c r="BF916" s="58"/>
      <c r="BG916" s="58"/>
      <c r="BH916" s="58"/>
      <c r="BI916" s="58"/>
      <c r="BJ916" s="58"/>
      <c r="BK916" s="58"/>
      <c r="BL916" s="58"/>
      <c r="BM916" s="58"/>
      <c r="BN916" s="58"/>
      <c r="BO916" s="58"/>
      <c r="BP916" s="58"/>
      <c r="BQ916" s="58"/>
      <c r="BR916" s="58"/>
      <c r="BS916" s="58"/>
      <c r="BT916" s="58"/>
      <c r="BU916" s="58"/>
      <c r="BV916" s="58"/>
      <c r="BW916" s="58"/>
      <c r="BX916" s="58"/>
      <c r="BY916" s="58"/>
      <c r="BZ916" s="58"/>
      <c r="CA916" s="58"/>
      <c r="CB916" s="58"/>
      <c r="CC916" s="58"/>
      <c r="CD916" s="58"/>
      <c r="CE916" s="58"/>
      <c r="CF916" s="58"/>
      <c r="CG916" s="58"/>
      <c r="CH916" s="58"/>
      <c r="CI916" s="58"/>
      <c r="CJ916" s="58"/>
    </row>
    <row r="917" spans="1:88" s="71" customFormat="1" ht="12.75" customHeight="1" x14ac:dyDescent="0.2">
      <c r="A917" s="72"/>
      <c r="B917" s="77" t="s">
        <v>150</v>
      </c>
      <c r="C917" s="60" t="s">
        <v>64</v>
      </c>
      <c r="D917" s="68"/>
      <c r="E917" s="70">
        <f t="shared" si="14"/>
        <v>0</v>
      </c>
      <c r="F917" s="70"/>
      <c r="G917" s="70"/>
      <c r="H917" s="68"/>
      <c r="I917" s="57"/>
      <c r="J917" s="57"/>
      <c r="K917" s="57"/>
      <c r="L917" s="58"/>
      <c r="M917" s="58"/>
      <c r="N917" s="58"/>
      <c r="O917" s="58"/>
      <c r="P917" s="58"/>
      <c r="Q917" s="58"/>
      <c r="R917" s="58"/>
      <c r="S917" s="58"/>
      <c r="T917" s="58"/>
      <c r="U917" s="58"/>
      <c r="V917" s="58"/>
      <c r="W917" s="58"/>
      <c r="X917" s="58"/>
      <c r="Y917" s="58"/>
      <c r="Z917" s="58"/>
      <c r="AA917" s="58"/>
      <c r="AB917" s="58"/>
      <c r="AC917" s="58"/>
      <c r="AD917" s="58"/>
      <c r="AE917" s="58"/>
      <c r="AF917" s="58"/>
      <c r="AG917" s="58"/>
      <c r="AH917" s="58"/>
      <c r="AI917" s="58"/>
      <c r="AJ917" s="58"/>
      <c r="AK917" s="58"/>
      <c r="AL917" s="58"/>
      <c r="AM917" s="58"/>
      <c r="AN917" s="58"/>
      <c r="AO917" s="58"/>
      <c r="AP917" s="58"/>
      <c r="AQ917" s="58"/>
      <c r="AR917" s="58"/>
      <c r="AS917" s="58"/>
      <c r="AT917" s="58"/>
      <c r="AU917" s="58"/>
      <c r="AV917" s="58"/>
      <c r="AW917" s="58"/>
      <c r="AX917" s="58"/>
      <c r="AY917" s="58"/>
      <c r="AZ917" s="58"/>
      <c r="BA917" s="58"/>
      <c r="BB917" s="58"/>
      <c r="BC917" s="58"/>
      <c r="BD917" s="58"/>
      <c r="BE917" s="58"/>
      <c r="BF917" s="58"/>
      <c r="BG917" s="58"/>
      <c r="BH917" s="58"/>
      <c r="BI917" s="58"/>
      <c r="BJ917" s="58"/>
      <c r="BK917" s="58"/>
      <c r="BL917" s="58"/>
      <c r="BM917" s="58"/>
      <c r="BN917" s="58"/>
      <c r="BO917" s="58"/>
      <c r="BP917" s="58"/>
      <c r="BQ917" s="58"/>
      <c r="BR917" s="58"/>
      <c r="BS917" s="58"/>
      <c r="BT917" s="58"/>
      <c r="BU917" s="58"/>
      <c r="BV917" s="58"/>
      <c r="BW917" s="58"/>
      <c r="BX917" s="58"/>
      <c r="BY917" s="58"/>
      <c r="BZ917" s="58"/>
      <c r="CA917" s="58"/>
      <c r="CB917" s="58"/>
      <c r="CC917" s="58"/>
      <c r="CD917" s="58"/>
      <c r="CE917" s="58"/>
      <c r="CF917" s="58"/>
      <c r="CG917" s="58"/>
      <c r="CH917" s="58"/>
      <c r="CI917" s="58"/>
      <c r="CJ917" s="58"/>
    </row>
    <row r="918" spans="1:88" s="71" customFormat="1" ht="12.75" customHeight="1" x14ac:dyDescent="0.2">
      <c r="A918" s="76"/>
      <c r="B918" s="78"/>
      <c r="C918" s="60" t="s">
        <v>17</v>
      </c>
      <c r="D918" s="68"/>
      <c r="E918" s="70">
        <f t="shared" si="14"/>
        <v>0</v>
      </c>
      <c r="F918" s="70"/>
      <c r="G918" s="70"/>
      <c r="H918" s="68"/>
      <c r="I918" s="57"/>
      <c r="J918" s="57"/>
      <c r="K918" s="57"/>
      <c r="L918" s="58"/>
      <c r="M918" s="58"/>
      <c r="N918" s="58"/>
      <c r="O918" s="58"/>
      <c r="P918" s="58"/>
      <c r="Q918" s="58"/>
      <c r="R918" s="58"/>
      <c r="S918" s="58"/>
      <c r="T918" s="58"/>
      <c r="U918" s="58"/>
      <c r="V918" s="58"/>
      <c r="W918" s="58"/>
      <c r="X918" s="58"/>
      <c r="Y918" s="58"/>
      <c r="Z918" s="58"/>
      <c r="AA918" s="58"/>
      <c r="AB918" s="58"/>
      <c r="AC918" s="58"/>
      <c r="AD918" s="58"/>
      <c r="AE918" s="58"/>
      <c r="AF918" s="58"/>
      <c r="AG918" s="58"/>
      <c r="AH918" s="58"/>
      <c r="AI918" s="58"/>
      <c r="AJ918" s="58"/>
      <c r="AK918" s="58"/>
      <c r="AL918" s="58"/>
      <c r="AM918" s="58"/>
      <c r="AN918" s="58"/>
      <c r="AO918" s="58"/>
      <c r="AP918" s="58"/>
      <c r="AQ918" s="58"/>
      <c r="AR918" s="58"/>
      <c r="AS918" s="58"/>
      <c r="AT918" s="58"/>
      <c r="AU918" s="58"/>
      <c r="AV918" s="58"/>
      <c r="AW918" s="58"/>
      <c r="AX918" s="58"/>
      <c r="AY918" s="58"/>
      <c r="AZ918" s="58"/>
      <c r="BA918" s="58"/>
      <c r="BB918" s="58"/>
      <c r="BC918" s="58"/>
      <c r="BD918" s="58"/>
      <c r="BE918" s="58"/>
      <c r="BF918" s="58"/>
      <c r="BG918" s="58"/>
      <c r="BH918" s="58"/>
      <c r="BI918" s="58"/>
      <c r="BJ918" s="58"/>
      <c r="BK918" s="58"/>
      <c r="BL918" s="58"/>
      <c r="BM918" s="58"/>
      <c r="BN918" s="58"/>
      <c r="BO918" s="58"/>
      <c r="BP918" s="58"/>
      <c r="BQ918" s="58"/>
      <c r="BR918" s="58"/>
      <c r="BS918" s="58"/>
      <c r="BT918" s="58"/>
      <c r="BU918" s="58"/>
      <c r="BV918" s="58"/>
      <c r="BW918" s="58"/>
      <c r="BX918" s="58"/>
      <c r="BY918" s="58"/>
      <c r="BZ918" s="58"/>
      <c r="CA918" s="58"/>
      <c r="CB918" s="58"/>
      <c r="CC918" s="58"/>
      <c r="CD918" s="58"/>
      <c r="CE918" s="58"/>
      <c r="CF918" s="58"/>
      <c r="CG918" s="58"/>
      <c r="CH918" s="58"/>
      <c r="CI918" s="58"/>
      <c r="CJ918" s="58"/>
    </row>
    <row r="919" spans="1:88" s="71" customFormat="1" ht="12.75" customHeight="1" x14ac:dyDescent="0.2">
      <c r="A919" s="18">
        <v>7</v>
      </c>
      <c r="B919" s="69" t="s">
        <v>158</v>
      </c>
      <c r="C919" s="60" t="s">
        <v>19</v>
      </c>
      <c r="D919" s="68"/>
      <c r="E919" s="70">
        <f t="shared" si="14"/>
        <v>1</v>
      </c>
      <c r="F919" s="70">
        <v>1</v>
      </c>
      <c r="G919" s="70"/>
      <c r="H919" s="68"/>
      <c r="I919" s="57"/>
      <c r="J919" s="57"/>
      <c r="K919" s="57"/>
      <c r="L919" s="58"/>
      <c r="M919" s="58"/>
      <c r="N919" s="58"/>
      <c r="O919" s="58"/>
      <c r="P919" s="58"/>
      <c r="Q919" s="58"/>
      <c r="R919" s="58"/>
      <c r="S919" s="58"/>
      <c r="T919" s="58"/>
      <c r="U919" s="58"/>
      <c r="V919" s="58"/>
      <c r="W919" s="58"/>
      <c r="X919" s="58"/>
      <c r="Y919" s="58"/>
      <c r="Z919" s="58"/>
      <c r="AA919" s="58"/>
      <c r="AB919" s="58"/>
      <c r="AC919" s="58"/>
      <c r="AD919" s="58"/>
      <c r="AE919" s="58"/>
      <c r="AF919" s="58"/>
      <c r="AG919" s="58"/>
      <c r="AH919" s="58"/>
      <c r="AI919" s="58"/>
      <c r="AJ919" s="58"/>
      <c r="AK919" s="58"/>
      <c r="AL919" s="58"/>
      <c r="AM919" s="58"/>
      <c r="AN919" s="58"/>
      <c r="AO919" s="58"/>
      <c r="AP919" s="58"/>
      <c r="AQ919" s="58"/>
      <c r="AR919" s="58"/>
      <c r="AS919" s="58"/>
      <c r="AT919" s="58"/>
      <c r="AU919" s="58"/>
      <c r="AV919" s="58"/>
      <c r="AW919" s="58"/>
      <c r="AX919" s="58"/>
      <c r="AY919" s="58"/>
      <c r="AZ919" s="58"/>
      <c r="BA919" s="58"/>
      <c r="BB919" s="58"/>
      <c r="BC919" s="58"/>
      <c r="BD919" s="58"/>
      <c r="BE919" s="58"/>
      <c r="BF919" s="58"/>
      <c r="BG919" s="58"/>
      <c r="BH919" s="58"/>
      <c r="BI919" s="58"/>
      <c r="BJ919" s="58"/>
      <c r="BK919" s="58"/>
      <c r="BL919" s="58"/>
      <c r="BM919" s="58"/>
      <c r="BN919" s="58"/>
      <c r="BO919" s="58"/>
      <c r="BP919" s="58"/>
      <c r="BQ919" s="58"/>
      <c r="BR919" s="58"/>
      <c r="BS919" s="58"/>
      <c r="BT919" s="58"/>
      <c r="BU919" s="58"/>
      <c r="BV919" s="58"/>
      <c r="BW919" s="58"/>
      <c r="BX919" s="58"/>
      <c r="BY919" s="58"/>
      <c r="BZ919" s="58"/>
      <c r="CA919" s="58"/>
      <c r="CB919" s="58"/>
      <c r="CC919" s="58"/>
      <c r="CD919" s="58"/>
      <c r="CE919" s="58"/>
      <c r="CF919" s="58"/>
      <c r="CG919" s="58"/>
      <c r="CH919" s="58"/>
      <c r="CI919" s="58"/>
      <c r="CJ919" s="58"/>
    </row>
    <row r="920" spans="1:88" s="71" customFormat="1" ht="12.75" customHeight="1" x14ac:dyDescent="0.2">
      <c r="A920" s="72"/>
      <c r="B920" s="73"/>
      <c r="C920" s="60" t="s">
        <v>17</v>
      </c>
      <c r="D920" s="61"/>
      <c r="E920" s="70">
        <f t="shared" si="14"/>
        <v>15.026999999999999</v>
      </c>
      <c r="F920" s="70">
        <f>F922+F924+F926+F928</f>
        <v>15.026999999999999</v>
      </c>
      <c r="G920" s="70">
        <f>G922+G924+G926+G928</f>
        <v>0</v>
      </c>
      <c r="H920" s="61"/>
      <c r="I920" s="57"/>
      <c r="J920" s="57"/>
      <c r="K920" s="57"/>
      <c r="L920" s="58"/>
      <c r="M920" s="58"/>
      <c r="N920" s="58"/>
      <c r="O920" s="58"/>
      <c r="P920" s="58"/>
      <c r="Q920" s="58"/>
      <c r="R920" s="58"/>
      <c r="S920" s="58"/>
      <c r="T920" s="58"/>
      <c r="U920" s="58"/>
      <c r="V920" s="58"/>
      <c r="W920" s="58"/>
      <c r="X920" s="58"/>
      <c r="Y920" s="58"/>
      <c r="Z920" s="58"/>
      <c r="AA920" s="58"/>
      <c r="AB920" s="58"/>
      <c r="AC920" s="58"/>
      <c r="AD920" s="58"/>
      <c r="AE920" s="58"/>
      <c r="AF920" s="58"/>
      <c r="AG920" s="58"/>
      <c r="AH920" s="58"/>
      <c r="AI920" s="58"/>
      <c r="AJ920" s="58"/>
      <c r="AK920" s="58"/>
      <c r="AL920" s="58"/>
      <c r="AM920" s="58"/>
      <c r="AN920" s="58"/>
      <c r="AO920" s="58"/>
      <c r="AP920" s="58"/>
      <c r="AQ920" s="58"/>
      <c r="AR920" s="58"/>
      <c r="AS920" s="58"/>
      <c r="AT920" s="58"/>
      <c r="AU920" s="58"/>
      <c r="AV920" s="58"/>
      <c r="AW920" s="58"/>
      <c r="AX920" s="58"/>
      <c r="AY920" s="58"/>
      <c r="AZ920" s="58"/>
      <c r="BA920" s="58"/>
      <c r="BB920" s="58"/>
      <c r="BC920" s="58"/>
      <c r="BD920" s="58"/>
      <c r="BE920" s="58"/>
      <c r="BF920" s="58"/>
      <c r="BG920" s="58"/>
      <c r="BH920" s="58"/>
      <c r="BI920" s="58"/>
      <c r="BJ920" s="58"/>
      <c r="BK920" s="58"/>
      <c r="BL920" s="58"/>
      <c r="BM920" s="58"/>
      <c r="BN920" s="58"/>
      <c r="BO920" s="58"/>
      <c r="BP920" s="58"/>
      <c r="BQ920" s="58"/>
      <c r="BR920" s="58"/>
      <c r="BS920" s="58"/>
      <c r="BT920" s="58"/>
      <c r="BU920" s="58"/>
      <c r="BV920" s="58"/>
      <c r="BW920" s="58"/>
      <c r="BX920" s="58"/>
      <c r="BY920" s="58"/>
      <c r="BZ920" s="58"/>
      <c r="CA920" s="58"/>
      <c r="CB920" s="58"/>
      <c r="CC920" s="58"/>
      <c r="CD920" s="58"/>
      <c r="CE920" s="58"/>
      <c r="CF920" s="58"/>
      <c r="CG920" s="58"/>
      <c r="CH920" s="58"/>
      <c r="CI920" s="58"/>
      <c r="CJ920" s="58"/>
    </row>
    <row r="921" spans="1:88" s="71" customFormat="1" ht="12.75" customHeight="1" x14ac:dyDescent="0.2">
      <c r="A921" s="72"/>
      <c r="B921" s="63" t="s">
        <v>143</v>
      </c>
      <c r="C921" s="60" t="s">
        <v>20</v>
      </c>
      <c r="D921" s="60"/>
      <c r="E921" s="70">
        <f t="shared" si="14"/>
        <v>0</v>
      </c>
      <c r="F921" s="70"/>
      <c r="G921" s="70"/>
      <c r="H921" s="60"/>
      <c r="I921" s="57"/>
      <c r="J921" s="57"/>
      <c r="K921" s="57"/>
      <c r="L921" s="58"/>
      <c r="M921" s="58"/>
      <c r="N921" s="58"/>
      <c r="O921" s="58"/>
      <c r="P921" s="58"/>
      <c r="Q921" s="58"/>
      <c r="R921" s="58"/>
      <c r="S921" s="58"/>
      <c r="T921" s="58"/>
      <c r="U921" s="58"/>
      <c r="V921" s="58"/>
      <c r="W921" s="58"/>
      <c r="X921" s="58"/>
      <c r="Y921" s="58"/>
      <c r="Z921" s="58"/>
      <c r="AA921" s="58"/>
      <c r="AB921" s="58"/>
      <c r="AC921" s="58"/>
      <c r="AD921" s="58"/>
      <c r="AE921" s="58"/>
      <c r="AF921" s="58"/>
      <c r="AG921" s="58"/>
      <c r="AH921" s="58"/>
      <c r="AI921" s="58"/>
      <c r="AJ921" s="58"/>
      <c r="AK921" s="58"/>
      <c r="AL921" s="58"/>
      <c r="AM921" s="58"/>
      <c r="AN921" s="58"/>
      <c r="AO921" s="58"/>
      <c r="AP921" s="58"/>
      <c r="AQ921" s="58"/>
      <c r="AR921" s="58"/>
      <c r="AS921" s="58"/>
      <c r="AT921" s="58"/>
      <c r="AU921" s="58"/>
      <c r="AV921" s="58"/>
      <c r="AW921" s="58"/>
      <c r="AX921" s="58"/>
      <c r="AY921" s="58"/>
      <c r="AZ921" s="58"/>
      <c r="BA921" s="58"/>
      <c r="BB921" s="58"/>
      <c r="BC921" s="58"/>
      <c r="BD921" s="58"/>
      <c r="BE921" s="58"/>
      <c r="BF921" s="58"/>
      <c r="BG921" s="58"/>
      <c r="BH921" s="58"/>
      <c r="BI921" s="58"/>
      <c r="BJ921" s="58"/>
      <c r="BK921" s="58"/>
      <c r="BL921" s="58"/>
      <c r="BM921" s="58"/>
      <c r="BN921" s="58"/>
      <c r="BO921" s="58"/>
      <c r="BP921" s="58"/>
      <c r="BQ921" s="58"/>
      <c r="BR921" s="58"/>
      <c r="BS921" s="58"/>
      <c r="BT921" s="58"/>
      <c r="BU921" s="58"/>
      <c r="BV921" s="58"/>
      <c r="BW921" s="58"/>
      <c r="BX921" s="58"/>
      <c r="BY921" s="58"/>
      <c r="BZ921" s="58"/>
      <c r="CA921" s="58"/>
      <c r="CB921" s="58"/>
      <c r="CC921" s="58"/>
      <c r="CD921" s="58"/>
      <c r="CE921" s="58"/>
      <c r="CF921" s="58"/>
      <c r="CG921" s="58"/>
      <c r="CH921" s="58"/>
      <c r="CI921" s="58"/>
      <c r="CJ921" s="58"/>
    </row>
    <row r="922" spans="1:88" s="71" customFormat="1" ht="12.75" customHeight="1" x14ac:dyDescent="0.2">
      <c r="A922" s="72"/>
      <c r="B922" s="63"/>
      <c r="C922" s="60" t="s">
        <v>17</v>
      </c>
      <c r="D922" s="60"/>
      <c r="E922" s="70">
        <f t="shared" si="14"/>
        <v>0</v>
      </c>
      <c r="F922" s="70"/>
      <c r="G922" s="70"/>
      <c r="H922" s="60"/>
      <c r="I922" s="57"/>
      <c r="J922" s="57"/>
      <c r="K922" s="57"/>
      <c r="L922" s="58"/>
      <c r="M922" s="58"/>
      <c r="N922" s="58"/>
      <c r="O922" s="58"/>
      <c r="P922" s="58"/>
      <c r="Q922" s="58"/>
      <c r="R922" s="58"/>
      <c r="S922" s="58"/>
      <c r="T922" s="58"/>
      <c r="U922" s="58"/>
      <c r="V922" s="58"/>
      <c r="W922" s="58"/>
      <c r="X922" s="58"/>
      <c r="Y922" s="58"/>
      <c r="Z922" s="58"/>
      <c r="AA922" s="58"/>
      <c r="AB922" s="58"/>
      <c r="AC922" s="58"/>
      <c r="AD922" s="58"/>
      <c r="AE922" s="58"/>
      <c r="AF922" s="58"/>
      <c r="AG922" s="58"/>
      <c r="AH922" s="58"/>
      <c r="AI922" s="58"/>
      <c r="AJ922" s="58"/>
      <c r="AK922" s="58"/>
      <c r="AL922" s="58"/>
      <c r="AM922" s="58"/>
      <c r="AN922" s="58"/>
      <c r="AO922" s="58"/>
      <c r="AP922" s="58"/>
      <c r="AQ922" s="58"/>
      <c r="AR922" s="58"/>
      <c r="AS922" s="58"/>
      <c r="AT922" s="58"/>
      <c r="AU922" s="58"/>
      <c r="AV922" s="58"/>
      <c r="AW922" s="58"/>
      <c r="AX922" s="58"/>
      <c r="AY922" s="58"/>
      <c r="AZ922" s="58"/>
      <c r="BA922" s="58"/>
      <c r="BB922" s="58"/>
      <c r="BC922" s="58"/>
      <c r="BD922" s="58"/>
      <c r="BE922" s="58"/>
      <c r="BF922" s="58"/>
      <c r="BG922" s="58"/>
      <c r="BH922" s="58"/>
      <c r="BI922" s="58"/>
      <c r="BJ922" s="58"/>
      <c r="BK922" s="58"/>
      <c r="BL922" s="58"/>
      <c r="BM922" s="58"/>
      <c r="BN922" s="58"/>
      <c r="BO922" s="58"/>
      <c r="BP922" s="58"/>
      <c r="BQ922" s="58"/>
      <c r="BR922" s="58"/>
      <c r="BS922" s="58"/>
      <c r="BT922" s="58"/>
      <c r="BU922" s="58"/>
      <c r="BV922" s="58"/>
      <c r="BW922" s="58"/>
      <c r="BX922" s="58"/>
      <c r="BY922" s="58"/>
      <c r="BZ922" s="58"/>
      <c r="CA922" s="58"/>
      <c r="CB922" s="58"/>
      <c r="CC922" s="58"/>
      <c r="CD922" s="58"/>
      <c r="CE922" s="58"/>
      <c r="CF922" s="58"/>
      <c r="CG922" s="58"/>
      <c r="CH922" s="58"/>
      <c r="CI922" s="58"/>
      <c r="CJ922" s="58"/>
    </row>
    <row r="923" spans="1:88" s="71" customFormat="1" ht="12.75" customHeight="1" x14ac:dyDescent="0.2">
      <c r="A923" s="72"/>
      <c r="B923" s="63" t="s">
        <v>145</v>
      </c>
      <c r="C923" s="60" t="s">
        <v>20</v>
      </c>
      <c r="D923" s="60"/>
      <c r="E923" s="70">
        <f t="shared" si="14"/>
        <v>1.4E-2</v>
      </c>
      <c r="F923" s="70">
        <v>1.4E-2</v>
      </c>
      <c r="G923" s="70"/>
      <c r="H923" s="60"/>
      <c r="I923" s="57"/>
      <c r="J923" s="57"/>
      <c r="K923" s="57"/>
      <c r="L923" s="58"/>
      <c r="M923" s="58"/>
      <c r="N923" s="58"/>
      <c r="O923" s="58"/>
      <c r="P923" s="58"/>
      <c r="Q923" s="58"/>
      <c r="R923" s="58"/>
      <c r="S923" s="58"/>
      <c r="T923" s="58"/>
      <c r="U923" s="58"/>
      <c r="V923" s="58"/>
      <c r="W923" s="58"/>
      <c r="X923" s="58"/>
      <c r="Y923" s="58"/>
      <c r="Z923" s="58"/>
      <c r="AA923" s="58"/>
      <c r="AB923" s="58"/>
      <c r="AC923" s="58"/>
      <c r="AD923" s="58"/>
      <c r="AE923" s="58"/>
      <c r="AF923" s="58"/>
      <c r="AG923" s="58"/>
      <c r="AH923" s="58"/>
      <c r="AI923" s="58"/>
      <c r="AJ923" s="58"/>
      <c r="AK923" s="58"/>
      <c r="AL923" s="58"/>
      <c r="AM923" s="58"/>
      <c r="AN923" s="58"/>
      <c r="AO923" s="58"/>
      <c r="AP923" s="58"/>
      <c r="AQ923" s="58"/>
      <c r="AR923" s="58"/>
      <c r="AS923" s="58"/>
      <c r="AT923" s="58"/>
      <c r="AU923" s="58"/>
      <c r="AV923" s="58"/>
      <c r="AW923" s="58"/>
      <c r="AX923" s="58"/>
      <c r="AY923" s="58"/>
      <c r="AZ923" s="58"/>
      <c r="BA923" s="58"/>
      <c r="BB923" s="58"/>
      <c r="BC923" s="58"/>
      <c r="BD923" s="58"/>
      <c r="BE923" s="58"/>
      <c r="BF923" s="58"/>
      <c r="BG923" s="58"/>
      <c r="BH923" s="58"/>
      <c r="BI923" s="58"/>
      <c r="BJ923" s="58"/>
      <c r="BK923" s="58"/>
      <c r="BL923" s="58"/>
      <c r="BM923" s="58"/>
      <c r="BN923" s="58"/>
      <c r="BO923" s="58"/>
      <c r="BP923" s="58"/>
      <c r="BQ923" s="58"/>
      <c r="BR923" s="58"/>
      <c r="BS923" s="58"/>
      <c r="BT923" s="58"/>
      <c r="BU923" s="58"/>
      <c r="BV923" s="58"/>
      <c r="BW923" s="58"/>
      <c r="BX923" s="58"/>
      <c r="BY923" s="58"/>
      <c r="BZ923" s="58"/>
      <c r="CA923" s="58"/>
      <c r="CB923" s="58"/>
      <c r="CC923" s="58"/>
      <c r="CD923" s="58"/>
      <c r="CE923" s="58"/>
      <c r="CF923" s="58"/>
      <c r="CG923" s="58"/>
      <c r="CH923" s="58"/>
      <c r="CI923" s="58"/>
      <c r="CJ923" s="58"/>
    </row>
    <row r="924" spans="1:88" s="71" customFormat="1" ht="12.75" customHeight="1" x14ac:dyDescent="0.2">
      <c r="A924" s="72"/>
      <c r="B924" s="63"/>
      <c r="C924" s="60" t="s">
        <v>17</v>
      </c>
      <c r="D924" s="60"/>
      <c r="E924" s="70">
        <f t="shared" si="14"/>
        <v>15.026999999999999</v>
      </c>
      <c r="F924" s="70">
        <v>15.026999999999999</v>
      </c>
      <c r="G924" s="70"/>
      <c r="H924" s="60" t="s">
        <v>157</v>
      </c>
      <c r="I924" s="57"/>
      <c r="J924" s="57"/>
      <c r="K924" s="57"/>
      <c r="L924" s="58"/>
      <c r="M924" s="58"/>
      <c r="N924" s="58"/>
      <c r="O924" s="58"/>
      <c r="P924" s="58"/>
      <c r="Q924" s="58"/>
      <c r="R924" s="58"/>
      <c r="S924" s="58"/>
      <c r="T924" s="58"/>
      <c r="U924" s="58"/>
      <c r="V924" s="58"/>
      <c r="W924" s="58"/>
      <c r="X924" s="58"/>
      <c r="Y924" s="58"/>
      <c r="Z924" s="58"/>
      <c r="AA924" s="58"/>
      <c r="AB924" s="58"/>
      <c r="AC924" s="58"/>
      <c r="AD924" s="58"/>
      <c r="AE924" s="58"/>
      <c r="AF924" s="58"/>
      <c r="AG924" s="58"/>
      <c r="AH924" s="58"/>
      <c r="AI924" s="58"/>
      <c r="AJ924" s="58"/>
      <c r="AK924" s="58"/>
      <c r="AL924" s="58"/>
      <c r="AM924" s="58"/>
      <c r="AN924" s="58"/>
      <c r="AO924" s="58"/>
      <c r="AP924" s="58"/>
      <c r="AQ924" s="58"/>
      <c r="AR924" s="58"/>
      <c r="AS924" s="58"/>
      <c r="AT924" s="58"/>
      <c r="AU924" s="58"/>
      <c r="AV924" s="58"/>
      <c r="AW924" s="58"/>
      <c r="AX924" s="58"/>
      <c r="AY924" s="58"/>
      <c r="AZ924" s="58"/>
      <c r="BA924" s="58"/>
      <c r="BB924" s="58"/>
      <c r="BC924" s="58"/>
      <c r="BD924" s="58"/>
      <c r="BE924" s="58"/>
      <c r="BF924" s="58"/>
      <c r="BG924" s="58"/>
      <c r="BH924" s="58"/>
      <c r="BI924" s="58"/>
      <c r="BJ924" s="58"/>
      <c r="BK924" s="58"/>
      <c r="BL924" s="58"/>
      <c r="BM924" s="58"/>
      <c r="BN924" s="58"/>
      <c r="BO924" s="58"/>
      <c r="BP924" s="58"/>
      <c r="BQ924" s="58"/>
      <c r="BR924" s="58"/>
      <c r="BS924" s="58"/>
      <c r="BT924" s="58"/>
      <c r="BU924" s="58"/>
      <c r="BV924" s="58"/>
      <c r="BW924" s="58"/>
      <c r="BX924" s="58"/>
      <c r="BY924" s="58"/>
      <c r="BZ924" s="58"/>
      <c r="CA924" s="58"/>
      <c r="CB924" s="58"/>
      <c r="CC924" s="58"/>
      <c r="CD924" s="58"/>
      <c r="CE924" s="58"/>
      <c r="CF924" s="58"/>
      <c r="CG924" s="58"/>
      <c r="CH924" s="58"/>
      <c r="CI924" s="58"/>
      <c r="CJ924" s="58"/>
    </row>
    <row r="925" spans="1:88" s="71" customFormat="1" ht="12.75" customHeight="1" x14ac:dyDescent="0.2">
      <c r="A925" s="72"/>
      <c r="B925" s="67" t="s">
        <v>147</v>
      </c>
      <c r="C925" s="60" t="s">
        <v>148</v>
      </c>
      <c r="D925" s="60"/>
      <c r="E925" s="70">
        <f t="shared" si="14"/>
        <v>0</v>
      </c>
      <c r="F925" s="70"/>
      <c r="G925" s="70"/>
      <c r="H925" s="60"/>
      <c r="I925" s="57"/>
      <c r="J925" s="57"/>
      <c r="K925" s="57"/>
      <c r="L925" s="58"/>
      <c r="M925" s="58"/>
      <c r="N925" s="58"/>
      <c r="O925" s="58"/>
      <c r="P925" s="58"/>
      <c r="Q925" s="58"/>
      <c r="R925" s="58"/>
      <c r="S925" s="58"/>
      <c r="T925" s="58"/>
      <c r="U925" s="58"/>
      <c r="V925" s="58"/>
      <c r="W925" s="58"/>
      <c r="X925" s="58"/>
      <c r="Y925" s="58"/>
      <c r="Z925" s="58"/>
      <c r="AA925" s="58"/>
      <c r="AB925" s="58"/>
      <c r="AC925" s="58"/>
      <c r="AD925" s="58"/>
      <c r="AE925" s="58"/>
      <c r="AF925" s="58"/>
      <c r="AG925" s="58"/>
      <c r="AH925" s="58"/>
      <c r="AI925" s="58"/>
      <c r="AJ925" s="58"/>
      <c r="AK925" s="58"/>
      <c r="AL925" s="58"/>
      <c r="AM925" s="58"/>
      <c r="AN925" s="58"/>
      <c r="AO925" s="58"/>
      <c r="AP925" s="58"/>
      <c r="AQ925" s="58"/>
      <c r="AR925" s="58"/>
      <c r="AS925" s="58"/>
      <c r="AT925" s="58"/>
      <c r="AU925" s="58"/>
      <c r="AV925" s="58"/>
      <c r="AW925" s="58"/>
      <c r="AX925" s="58"/>
      <c r="AY925" s="58"/>
      <c r="AZ925" s="58"/>
      <c r="BA925" s="58"/>
      <c r="BB925" s="58"/>
      <c r="BC925" s="58"/>
      <c r="BD925" s="58"/>
      <c r="BE925" s="58"/>
      <c r="BF925" s="58"/>
      <c r="BG925" s="58"/>
      <c r="BH925" s="58"/>
      <c r="BI925" s="58"/>
      <c r="BJ925" s="58"/>
      <c r="BK925" s="58"/>
      <c r="BL925" s="58"/>
      <c r="BM925" s="58"/>
      <c r="BN925" s="58"/>
      <c r="BO925" s="58"/>
      <c r="BP925" s="58"/>
      <c r="BQ925" s="58"/>
      <c r="BR925" s="58"/>
      <c r="BS925" s="58"/>
      <c r="BT925" s="58"/>
      <c r="BU925" s="58"/>
      <c r="BV925" s="58"/>
      <c r="BW925" s="58"/>
      <c r="BX925" s="58"/>
      <c r="BY925" s="58"/>
      <c r="BZ925" s="58"/>
      <c r="CA925" s="58"/>
      <c r="CB925" s="58"/>
      <c r="CC925" s="58"/>
      <c r="CD925" s="58"/>
      <c r="CE925" s="58"/>
      <c r="CF925" s="58"/>
      <c r="CG925" s="58"/>
      <c r="CH925" s="58"/>
      <c r="CI925" s="58"/>
      <c r="CJ925" s="58"/>
    </row>
    <row r="926" spans="1:88" s="71" customFormat="1" ht="12.75" customHeight="1" x14ac:dyDescent="0.2">
      <c r="A926" s="72"/>
      <c r="B926" s="67"/>
      <c r="C926" s="60" t="s">
        <v>17</v>
      </c>
      <c r="D926" s="60"/>
      <c r="E926" s="70">
        <f t="shared" si="14"/>
        <v>0</v>
      </c>
      <c r="F926" s="70"/>
      <c r="G926" s="70"/>
      <c r="H926" s="60"/>
      <c r="I926" s="57"/>
      <c r="J926" s="57"/>
      <c r="K926" s="57"/>
      <c r="L926" s="58"/>
      <c r="M926" s="58"/>
      <c r="N926" s="58"/>
      <c r="O926" s="58"/>
      <c r="P926" s="58"/>
      <c r="Q926" s="58"/>
      <c r="R926" s="58"/>
      <c r="S926" s="58"/>
      <c r="T926" s="58"/>
      <c r="U926" s="58"/>
      <c r="V926" s="58"/>
      <c r="W926" s="58"/>
      <c r="X926" s="58"/>
      <c r="Y926" s="58"/>
      <c r="Z926" s="58"/>
      <c r="AA926" s="58"/>
      <c r="AB926" s="58"/>
      <c r="AC926" s="58"/>
      <c r="AD926" s="58"/>
      <c r="AE926" s="58"/>
      <c r="AF926" s="58"/>
      <c r="AG926" s="58"/>
      <c r="AH926" s="58"/>
      <c r="AI926" s="58"/>
      <c r="AJ926" s="58"/>
      <c r="AK926" s="58"/>
      <c r="AL926" s="58"/>
      <c r="AM926" s="58"/>
      <c r="AN926" s="58"/>
      <c r="AO926" s="58"/>
      <c r="AP926" s="58"/>
      <c r="AQ926" s="58"/>
      <c r="AR926" s="58"/>
      <c r="AS926" s="58"/>
      <c r="AT926" s="58"/>
      <c r="AU926" s="58"/>
      <c r="AV926" s="58"/>
      <c r="AW926" s="58"/>
      <c r="AX926" s="58"/>
      <c r="AY926" s="58"/>
      <c r="AZ926" s="58"/>
      <c r="BA926" s="58"/>
      <c r="BB926" s="58"/>
      <c r="BC926" s="58"/>
      <c r="BD926" s="58"/>
      <c r="BE926" s="58"/>
      <c r="BF926" s="58"/>
      <c r="BG926" s="58"/>
      <c r="BH926" s="58"/>
      <c r="BI926" s="58"/>
      <c r="BJ926" s="58"/>
      <c r="BK926" s="58"/>
      <c r="BL926" s="58"/>
      <c r="BM926" s="58"/>
      <c r="BN926" s="58"/>
      <c r="BO926" s="58"/>
      <c r="BP926" s="58"/>
      <c r="BQ926" s="58"/>
      <c r="BR926" s="58"/>
      <c r="BS926" s="58"/>
      <c r="BT926" s="58"/>
      <c r="BU926" s="58"/>
      <c r="BV926" s="58"/>
      <c r="BW926" s="58"/>
      <c r="BX926" s="58"/>
      <c r="BY926" s="58"/>
      <c r="BZ926" s="58"/>
      <c r="CA926" s="58"/>
      <c r="CB926" s="58"/>
      <c r="CC926" s="58"/>
      <c r="CD926" s="58"/>
      <c r="CE926" s="58"/>
      <c r="CF926" s="58"/>
      <c r="CG926" s="58"/>
      <c r="CH926" s="58"/>
      <c r="CI926" s="58"/>
      <c r="CJ926" s="58"/>
    </row>
    <row r="927" spans="1:88" s="71" customFormat="1" ht="12.75" customHeight="1" x14ac:dyDescent="0.2">
      <c r="A927" s="72"/>
      <c r="B927" s="63" t="s">
        <v>150</v>
      </c>
      <c r="C927" s="60" t="s">
        <v>64</v>
      </c>
      <c r="D927" s="68"/>
      <c r="E927" s="70">
        <f t="shared" si="14"/>
        <v>0</v>
      </c>
      <c r="F927" s="70"/>
      <c r="G927" s="70"/>
      <c r="H927" s="68"/>
      <c r="I927" s="57"/>
      <c r="J927" s="57"/>
      <c r="K927" s="57"/>
      <c r="L927" s="58"/>
      <c r="M927" s="58"/>
      <c r="N927" s="58"/>
      <c r="O927" s="58"/>
      <c r="P927" s="58"/>
      <c r="Q927" s="58"/>
      <c r="R927" s="58"/>
      <c r="S927" s="58"/>
      <c r="T927" s="58"/>
      <c r="U927" s="58"/>
      <c r="V927" s="58"/>
      <c r="W927" s="58"/>
      <c r="X927" s="58"/>
      <c r="Y927" s="58"/>
      <c r="Z927" s="58"/>
      <c r="AA927" s="58"/>
      <c r="AB927" s="58"/>
      <c r="AC927" s="58"/>
      <c r="AD927" s="58"/>
      <c r="AE927" s="58"/>
      <c r="AF927" s="58"/>
      <c r="AG927" s="58"/>
      <c r="AH927" s="58"/>
      <c r="AI927" s="58"/>
      <c r="AJ927" s="58"/>
      <c r="AK927" s="58"/>
      <c r="AL927" s="58"/>
      <c r="AM927" s="58"/>
      <c r="AN927" s="58"/>
      <c r="AO927" s="58"/>
      <c r="AP927" s="58"/>
      <c r="AQ927" s="58"/>
      <c r="AR927" s="58"/>
      <c r="AS927" s="58"/>
      <c r="AT927" s="58"/>
      <c r="AU927" s="58"/>
      <c r="AV927" s="58"/>
      <c r="AW927" s="58"/>
      <c r="AX927" s="58"/>
      <c r="AY927" s="58"/>
      <c r="AZ927" s="58"/>
      <c r="BA927" s="58"/>
      <c r="BB927" s="58"/>
      <c r="BC927" s="58"/>
      <c r="BD927" s="58"/>
      <c r="BE927" s="58"/>
      <c r="BF927" s="58"/>
      <c r="BG927" s="58"/>
      <c r="BH927" s="58"/>
      <c r="BI927" s="58"/>
      <c r="BJ927" s="58"/>
      <c r="BK927" s="58"/>
      <c r="BL927" s="58"/>
      <c r="BM927" s="58"/>
      <c r="BN927" s="58"/>
      <c r="BO927" s="58"/>
      <c r="BP927" s="58"/>
      <c r="BQ927" s="58"/>
      <c r="BR927" s="58"/>
      <c r="BS927" s="58"/>
      <c r="BT927" s="58"/>
      <c r="BU927" s="58"/>
      <c r="BV927" s="58"/>
      <c r="BW927" s="58"/>
      <c r="BX927" s="58"/>
      <c r="BY927" s="58"/>
      <c r="BZ927" s="58"/>
      <c r="CA927" s="58"/>
      <c r="CB927" s="58"/>
      <c r="CC927" s="58"/>
      <c r="CD927" s="58"/>
      <c r="CE927" s="58"/>
      <c r="CF927" s="58"/>
      <c r="CG927" s="58"/>
      <c r="CH927" s="58"/>
      <c r="CI927" s="58"/>
      <c r="CJ927" s="58"/>
    </row>
    <row r="928" spans="1:88" s="71" customFormat="1" ht="12.75" customHeight="1" x14ac:dyDescent="0.2">
      <c r="A928" s="76"/>
      <c r="B928" s="63"/>
      <c r="C928" s="60" t="s">
        <v>17</v>
      </c>
      <c r="D928" s="68"/>
      <c r="E928" s="70">
        <f t="shared" si="14"/>
        <v>0</v>
      </c>
      <c r="F928" s="70"/>
      <c r="G928" s="70"/>
      <c r="H928" s="68"/>
      <c r="I928" s="57"/>
      <c r="J928" s="57"/>
      <c r="K928" s="57"/>
      <c r="L928" s="58"/>
      <c r="M928" s="58"/>
      <c r="N928" s="58"/>
      <c r="O928" s="58"/>
      <c r="P928" s="58"/>
      <c r="Q928" s="58"/>
      <c r="R928" s="58"/>
      <c r="S928" s="58"/>
      <c r="T928" s="58"/>
      <c r="U928" s="58"/>
      <c r="V928" s="58"/>
      <c r="W928" s="58"/>
      <c r="X928" s="58"/>
      <c r="Y928" s="58"/>
      <c r="Z928" s="58"/>
      <c r="AA928" s="58"/>
      <c r="AB928" s="58"/>
      <c r="AC928" s="58"/>
      <c r="AD928" s="58"/>
      <c r="AE928" s="58"/>
      <c r="AF928" s="58"/>
      <c r="AG928" s="58"/>
      <c r="AH928" s="58"/>
      <c r="AI928" s="58"/>
      <c r="AJ928" s="58"/>
      <c r="AK928" s="58"/>
      <c r="AL928" s="58"/>
      <c r="AM928" s="58"/>
      <c r="AN928" s="58"/>
      <c r="AO928" s="58"/>
      <c r="AP928" s="58"/>
      <c r="AQ928" s="58"/>
      <c r="AR928" s="58"/>
      <c r="AS928" s="58"/>
      <c r="AT928" s="58"/>
      <c r="AU928" s="58"/>
      <c r="AV928" s="58"/>
      <c r="AW928" s="58"/>
      <c r="AX928" s="58"/>
      <c r="AY928" s="58"/>
      <c r="AZ928" s="58"/>
      <c r="BA928" s="58"/>
      <c r="BB928" s="58"/>
      <c r="BC928" s="58"/>
      <c r="BD928" s="58"/>
      <c r="BE928" s="58"/>
      <c r="BF928" s="58"/>
      <c r="BG928" s="58"/>
      <c r="BH928" s="58"/>
      <c r="BI928" s="58"/>
      <c r="BJ928" s="58"/>
      <c r="BK928" s="58"/>
      <c r="BL928" s="58"/>
      <c r="BM928" s="58"/>
      <c r="BN928" s="58"/>
      <c r="BO928" s="58"/>
      <c r="BP928" s="58"/>
      <c r="BQ928" s="58"/>
      <c r="BR928" s="58"/>
      <c r="BS928" s="58"/>
      <c r="BT928" s="58"/>
      <c r="BU928" s="58"/>
      <c r="BV928" s="58"/>
      <c r="BW928" s="58"/>
      <c r="BX928" s="58"/>
      <c r="BY928" s="58"/>
      <c r="BZ928" s="58"/>
      <c r="CA928" s="58"/>
      <c r="CB928" s="58"/>
      <c r="CC928" s="58"/>
      <c r="CD928" s="58"/>
      <c r="CE928" s="58"/>
      <c r="CF928" s="58"/>
      <c r="CG928" s="58"/>
      <c r="CH928" s="58"/>
      <c r="CI928" s="58"/>
      <c r="CJ928" s="58"/>
    </row>
    <row r="929" spans="1:110" s="65" customFormat="1" ht="12.75" customHeight="1" x14ac:dyDescent="0.2">
      <c r="A929" s="18">
        <v>8</v>
      </c>
      <c r="B929" s="82" t="s">
        <v>159</v>
      </c>
      <c r="C929" s="60"/>
      <c r="D929" s="68"/>
      <c r="E929" s="64">
        <f t="shared" si="14"/>
        <v>1</v>
      </c>
      <c r="F929" s="64"/>
      <c r="G929" s="70">
        <v>1</v>
      </c>
      <c r="H929" s="68"/>
    </row>
    <row r="930" spans="1:110" s="57" customFormat="1" ht="12.75" customHeight="1" x14ac:dyDescent="0.2">
      <c r="A930" s="72"/>
      <c r="B930" s="83"/>
      <c r="C930" s="60" t="s">
        <v>17</v>
      </c>
      <c r="D930" s="61"/>
      <c r="E930" s="64">
        <f t="shared" si="14"/>
        <v>83.759</v>
      </c>
      <c r="F930" s="64">
        <f>F932+F934+F936+F938</f>
        <v>0</v>
      </c>
      <c r="G930" s="70">
        <f>G932+G934+G936+G938</f>
        <v>83.759</v>
      </c>
      <c r="H930" s="61"/>
      <c r="L930" s="58"/>
      <c r="M930" s="58"/>
      <c r="N930" s="58"/>
      <c r="O930" s="58"/>
      <c r="P930" s="58"/>
      <c r="Q930" s="58"/>
      <c r="R930" s="58"/>
      <c r="S930" s="58"/>
      <c r="T930" s="58"/>
      <c r="U930" s="58"/>
      <c r="V930" s="58"/>
      <c r="W930" s="58"/>
      <c r="X930" s="58"/>
      <c r="Y930" s="58"/>
      <c r="Z930" s="58"/>
      <c r="AA930" s="58"/>
      <c r="AB930" s="58"/>
      <c r="AC930" s="58"/>
      <c r="AD930" s="58"/>
      <c r="AE930" s="58"/>
      <c r="AF930" s="58"/>
      <c r="AG930" s="58"/>
      <c r="AH930" s="58"/>
      <c r="AI930" s="58"/>
      <c r="AJ930" s="58"/>
      <c r="AK930" s="58"/>
      <c r="AL930" s="58"/>
      <c r="AM930" s="58"/>
      <c r="AN930" s="58"/>
      <c r="AO930" s="58"/>
      <c r="AP930" s="58"/>
      <c r="AQ930" s="58"/>
      <c r="AR930" s="58"/>
      <c r="AS930" s="58"/>
      <c r="AT930" s="58"/>
      <c r="AU930" s="58"/>
      <c r="AV930" s="58"/>
      <c r="AW930" s="58"/>
      <c r="AX930" s="58"/>
      <c r="AY930" s="58"/>
      <c r="AZ930" s="58"/>
      <c r="BA930" s="58"/>
      <c r="BB930" s="58"/>
      <c r="BC930" s="58"/>
      <c r="BD930" s="58"/>
      <c r="BE930" s="58"/>
      <c r="BF930" s="58"/>
      <c r="BG930" s="58"/>
      <c r="BH930" s="58"/>
      <c r="BI930" s="58"/>
      <c r="BJ930" s="58"/>
      <c r="BK930" s="58"/>
      <c r="BL930" s="58"/>
      <c r="BM930" s="58"/>
      <c r="BN930" s="58"/>
      <c r="BO930" s="58"/>
      <c r="BP930" s="58"/>
      <c r="BQ930" s="58"/>
      <c r="BR930" s="58"/>
      <c r="BS930" s="58"/>
      <c r="BT930" s="58"/>
      <c r="BU930" s="58"/>
      <c r="BV930" s="58"/>
      <c r="BW930" s="58"/>
      <c r="BX930" s="58"/>
      <c r="BY930" s="58"/>
      <c r="BZ930" s="58"/>
      <c r="CA930" s="58"/>
      <c r="CB930" s="58"/>
      <c r="CC930" s="58"/>
      <c r="CD930" s="58"/>
      <c r="CE930" s="58"/>
      <c r="CF930" s="58"/>
      <c r="CG930" s="58"/>
      <c r="CH930" s="58"/>
      <c r="CI930" s="58"/>
      <c r="CJ930" s="58"/>
      <c r="CK930" s="58"/>
      <c r="CL930" s="58"/>
      <c r="CM930" s="58"/>
      <c r="CN930" s="58"/>
      <c r="CO930" s="58"/>
      <c r="CP930" s="58"/>
      <c r="CQ930" s="58"/>
      <c r="CR930" s="58"/>
      <c r="CS930" s="58"/>
      <c r="CT930" s="58"/>
      <c r="CU930" s="58"/>
      <c r="CV930" s="58"/>
      <c r="CW930" s="58"/>
      <c r="CX930" s="58"/>
      <c r="CY930" s="58"/>
      <c r="CZ930" s="58"/>
      <c r="DA930" s="58"/>
      <c r="DB930" s="58"/>
      <c r="DC930" s="58"/>
      <c r="DD930" s="58"/>
      <c r="DE930" s="58"/>
      <c r="DF930" s="58"/>
    </row>
    <row r="931" spans="1:110" s="65" customFormat="1" ht="12.75" customHeight="1" x14ac:dyDescent="0.2">
      <c r="A931" s="72"/>
      <c r="B931" s="63" t="s">
        <v>143</v>
      </c>
      <c r="C931" s="60" t="s">
        <v>20</v>
      </c>
      <c r="D931" s="60"/>
      <c r="E931" s="64">
        <f t="shared" si="14"/>
        <v>5.8000000000000003E-2</v>
      </c>
      <c r="F931" s="64"/>
      <c r="G931" s="70">
        <v>5.8000000000000003E-2</v>
      </c>
      <c r="H931" s="60"/>
    </row>
    <row r="932" spans="1:110" s="65" customFormat="1" ht="12.75" customHeight="1" x14ac:dyDescent="0.2">
      <c r="A932" s="72"/>
      <c r="B932" s="63"/>
      <c r="C932" s="60" t="s">
        <v>17</v>
      </c>
      <c r="D932" s="60"/>
      <c r="E932" s="64">
        <f t="shared" si="14"/>
        <v>83.759</v>
      </c>
      <c r="F932" s="64"/>
      <c r="G932" s="70">
        <v>83.759</v>
      </c>
      <c r="H932" s="60"/>
    </row>
    <row r="933" spans="1:110" s="65" customFormat="1" ht="12.75" customHeight="1" x14ac:dyDescent="0.2">
      <c r="A933" s="72"/>
      <c r="B933" s="63" t="s">
        <v>145</v>
      </c>
      <c r="C933" s="60" t="s">
        <v>20</v>
      </c>
      <c r="D933" s="60"/>
      <c r="E933" s="64">
        <f t="shared" si="14"/>
        <v>0</v>
      </c>
      <c r="F933" s="64"/>
      <c r="G933" s="70"/>
      <c r="H933" s="60"/>
    </row>
    <row r="934" spans="1:110" s="65" customFormat="1" ht="12.75" customHeight="1" x14ac:dyDescent="0.2">
      <c r="A934" s="72"/>
      <c r="B934" s="63"/>
      <c r="C934" s="60" t="s">
        <v>17</v>
      </c>
      <c r="D934" s="60"/>
      <c r="E934" s="64">
        <f t="shared" si="14"/>
        <v>0</v>
      </c>
      <c r="F934" s="64"/>
      <c r="G934" s="70"/>
      <c r="H934" s="60"/>
    </row>
    <row r="935" spans="1:110" s="65" customFormat="1" ht="12.75" customHeight="1" x14ac:dyDescent="0.2">
      <c r="A935" s="72"/>
      <c r="B935" s="67" t="s">
        <v>147</v>
      </c>
      <c r="C935" s="60" t="s">
        <v>148</v>
      </c>
      <c r="D935" s="60"/>
      <c r="E935" s="64">
        <f t="shared" si="14"/>
        <v>0</v>
      </c>
      <c r="F935" s="64"/>
      <c r="G935" s="70"/>
      <c r="H935" s="60"/>
    </row>
    <row r="936" spans="1:110" s="65" customFormat="1" ht="12.75" customHeight="1" x14ac:dyDescent="0.2">
      <c r="A936" s="72"/>
      <c r="B936" s="67"/>
      <c r="C936" s="60" t="s">
        <v>17</v>
      </c>
      <c r="D936" s="60"/>
      <c r="E936" s="64">
        <f t="shared" si="14"/>
        <v>0</v>
      </c>
      <c r="F936" s="64"/>
      <c r="G936" s="70"/>
      <c r="H936" s="60"/>
    </row>
    <row r="937" spans="1:110" s="65" customFormat="1" ht="12.75" customHeight="1" x14ac:dyDescent="0.2">
      <c r="A937" s="72"/>
      <c r="B937" s="63" t="s">
        <v>150</v>
      </c>
      <c r="C937" s="60" t="s">
        <v>64</v>
      </c>
      <c r="D937" s="68"/>
      <c r="E937" s="64">
        <f t="shared" si="14"/>
        <v>0</v>
      </c>
      <c r="F937" s="64"/>
      <c r="G937" s="70"/>
      <c r="H937" s="68"/>
    </row>
    <row r="938" spans="1:110" s="65" customFormat="1" ht="12.75" customHeight="1" x14ac:dyDescent="0.2">
      <c r="A938" s="76"/>
      <c r="B938" s="63"/>
      <c r="C938" s="60" t="s">
        <v>17</v>
      </c>
      <c r="D938" s="68"/>
      <c r="E938" s="64">
        <f t="shared" si="14"/>
        <v>0</v>
      </c>
      <c r="F938" s="64"/>
      <c r="G938" s="70"/>
      <c r="H938" s="68"/>
    </row>
    <row r="939" spans="1:110" s="71" customFormat="1" ht="12.75" customHeight="1" x14ac:dyDescent="0.2">
      <c r="A939" s="18">
        <v>9</v>
      </c>
      <c r="B939" s="69" t="s">
        <v>160</v>
      </c>
      <c r="C939" s="60"/>
      <c r="D939" s="68"/>
      <c r="E939" s="64">
        <f t="shared" si="14"/>
        <v>1</v>
      </c>
      <c r="F939" s="64">
        <v>1</v>
      </c>
      <c r="G939" s="70"/>
      <c r="H939" s="68"/>
      <c r="I939" s="57"/>
      <c r="J939" s="57"/>
      <c r="K939" s="57"/>
      <c r="L939" s="58"/>
      <c r="M939" s="58"/>
      <c r="N939" s="58"/>
      <c r="O939" s="58"/>
      <c r="P939" s="58"/>
      <c r="Q939" s="58"/>
      <c r="R939" s="58"/>
      <c r="S939" s="58"/>
      <c r="T939" s="58"/>
      <c r="U939" s="58"/>
      <c r="V939" s="58"/>
      <c r="W939" s="58"/>
      <c r="X939" s="58"/>
      <c r="Y939" s="58"/>
      <c r="Z939" s="58"/>
      <c r="AA939" s="58"/>
      <c r="AB939" s="58"/>
      <c r="AC939" s="58"/>
      <c r="AD939" s="58"/>
      <c r="AE939" s="58"/>
      <c r="AF939" s="58"/>
      <c r="AG939" s="58"/>
      <c r="AH939" s="58"/>
      <c r="AI939" s="58"/>
      <c r="AJ939" s="58"/>
      <c r="AK939" s="58"/>
      <c r="AL939" s="58"/>
      <c r="AM939" s="58"/>
      <c r="AN939" s="58"/>
      <c r="AO939" s="58"/>
      <c r="AP939" s="58"/>
      <c r="AQ939" s="58"/>
      <c r="AR939" s="58"/>
      <c r="AS939" s="58"/>
      <c r="AT939" s="58"/>
      <c r="AU939" s="58"/>
      <c r="AV939" s="58"/>
      <c r="AW939" s="58"/>
      <c r="AX939" s="58"/>
      <c r="AY939" s="58"/>
      <c r="AZ939" s="58"/>
      <c r="BA939" s="58"/>
      <c r="BB939" s="58"/>
      <c r="BC939" s="58"/>
      <c r="BD939" s="58"/>
      <c r="BE939" s="58"/>
      <c r="BF939" s="58"/>
      <c r="BG939" s="58"/>
      <c r="BH939" s="58"/>
      <c r="BI939" s="58"/>
      <c r="BJ939" s="58"/>
      <c r="BK939" s="58"/>
      <c r="BL939" s="58"/>
      <c r="BM939" s="58"/>
      <c r="BN939" s="58"/>
      <c r="BO939" s="58"/>
      <c r="BP939" s="58"/>
      <c r="BQ939" s="58"/>
      <c r="BR939" s="58"/>
      <c r="BS939" s="58"/>
      <c r="BT939" s="58"/>
      <c r="BU939" s="58"/>
      <c r="BV939" s="58"/>
      <c r="BW939" s="58"/>
      <c r="BX939" s="58"/>
      <c r="BY939" s="58"/>
      <c r="BZ939" s="58"/>
      <c r="CA939" s="58"/>
      <c r="CB939" s="58"/>
      <c r="CC939" s="58"/>
      <c r="CD939" s="58"/>
      <c r="CE939" s="58"/>
      <c r="CF939" s="58"/>
      <c r="CG939" s="58"/>
      <c r="CH939" s="58"/>
      <c r="CI939" s="58"/>
      <c r="CJ939" s="58"/>
    </row>
    <row r="940" spans="1:110" s="71" customFormat="1" ht="12.75" customHeight="1" x14ac:dyDescent="0.2">
      <c r="A940" s="72"/>
      <c r="B940" s="73"/>
      <c r="C940" s="60" t="s">
        <v>17</v>
      </c>
      <c r="D940" s="61"/>
      <c r="E940" s="64">
        <f t="shared" si="14"/>
        <v>112.864</v>
      </c>
      <c r="F940" s="64">
        <f>F942+F944+F946+F948</f>
        <v>112.864</v>
      </c>
      <c r="G940" s="70">
        <f>G942+G944+G946+G948</f>
        <v>0</v>
      </c>
      <c r="H940" s="61"/>
      <c r="I940" s="57"/>
      <c r="J940" s="57"/>
      <c r="K940" s="57"/>
      <c r="L940" s="58"/>
      <c r="M940" s="58"/>
      <c r="N940" s="58"/>
      <c r="O940" s="58"/>
      <c r="P940" s="58"/>
      <c r="Q940" s="58"/>
      <c r="R940" s="58"/>
      <c r="S940" s="58"/>
      <c r="T940" s="58"/>
      <c r="U940" s="58"/>
      <c r="V940" s="58"/>
      <c r="W940" s="58"/>
      <c r="X940" s="58"/>
      <c r="Y940" s="58"/>
      <c r="Z940" s="58"/>
      <c r="AA940" s="58"/>
      <c r="AB940" s="58"/>
      <c r="AC940" s="58"/>
      <c r="AD940" s="58"/>
      <c r="AE940" s="58"/>
      <c r="AF940" s="58"/>
      <c r="AG940" s="58"/>
      <c r="AH940" s="58"/>
      <c r="AI940" s="58"/>
      <c r="AJ940" s="58"/>
      <c r="AK940" s="58"/>
      <c r="AL940" s="58"/>
      <c r="AM940" s="58"/>
      <c r="AN940" s="58"/>
      <c r="AO940" s="58"/>
      <c r="AP940" s="58"/>
      <c r="AQ940" s="58"/>
      <c r="AR940" s="58"/>
      <c r="AS940" s="58"/>
      <c r="AT940" s="58"/>
      <c r="AU940" s="58"/>
      <c r="AV940" s="58"/>
      <c r="AW940" s="58"/>
      <c r="AX940" s="58"/>
      <c r="AY940" s="58"/>
      <c r="AZ940" s="58"/>
      <c r="BA940" s="58"/>
      <c r="BB940" s="58"/>
      <c r="BC940" s="58"/>
      <c r="BD940" s="58"/>
      <c r="BE940" s="58"/>
      <c r="BF940" s="58"/>
      <c r="BG940" s="58"/>
      <c r="BH940" s="58"/>
      <c r="BI940" s="58"/>
      <c r="BJ940" s="58"/>
      <c r="BK940" s="58"/>
      <c r="BL940" s="58"/>
      <c r="BM940" s="58"/>
      <c r="BN940" s="58"/>
      <c r="BO940" s="58"/>
      <c r="BP940" s="58"/>
      <c r="BQ940" s="58"/>
      <c r="BR940" s="58"/>
      <c r="BS940" s="58"/>
      <c r="BT940" s="58"/>
      <c r="BU940" s="58"/>
      <c r="BV940" s="58"/>
      <c r="BW940" s="58"/>
      <c r="BX940" s="58"/>
      <c r="BY940" s="58"/>
      <c r="BZ940" s="58"/>
      <c r="CA940" s="58"/>
      <c r="CB940" s="58"/>
      <c r="CC940" s="58"/>
      <c r="CD940" s="58"/>
      <c r="CE940" s="58"/>
      <c r="CF940" s="58"/>
      <c r="CG940" s="58"/>
      <c r="CH940" s="58"/>
      <c r="CI940" s="58"/>
      <c r="CJ940" s="58"/>
    </row>
    <row r="941" spans="1:110" s="71" customFormat="1" ht="12.75" customHeight="1" x14ac:dyDescent="0.2">
      <c r="A941" s="72"/>
      <c r="B941" s="63" t="s">
        <v>143</v>
      </c>
      <c r="C941" s="60" t="s">
        <v>20</v>
      </c>
      <c r="D941" s="60"/>
      <c r="E941" s="64">
        <f t="shared" si="14"/>
        <v>0</v>
      </c>
      <c r="F941" s="64"/>
      <c r="G941" s="70"/>
      <c r="H941" s="60"/>
      <c r="I941" s="57"/>
      <c r="J941" s="57"/>
      <c r="K941" s="57"/>
      <c r="L941" s="58"/>
      <c r="M941" s="58"/>
      <c r="N941" s="58"/>
      <c r="O941" s="58"/>
      <c r="P941" s="58"/>
      <c r="Q941" s="58"/>
      <c r="R941" s="58"/>
      <c r="S941" s="58"/>
      <c r="T941" s="58"/>
      <c r="U941" s="58"/>
      <c r="V941" s="58"/>
      <c r="W941" s="58"/>
      <c r="X941" s="58"/>
      <c r="Y941" s="58"/>
      <c r="Z941" s="58"/>
      <c r="AA941" s="58"/>
      <c r="AB941" s="58"/>
      <c r="AC941" s="58"/>
      <c r="AD941" s="58"/>
      <c r="AE941" s="58"/>
      <c r="AF941" s="58"/>
      <c r="AG941" s="58"/>
      <c r="AH941" s="58"/>
      <c r="AI941" s="58"/>
      <c r="AJ941" s="58"/>
      <c r="AK941" s="58"/>
      <c r="AL941" s="58"/>
      <c r="AM941" s="58"/>
      <c r="AN941" s="58"/>
      <c r="AO941" s="58"/>
      <c r="AP941" s="58"/>
      <c r="AQ941" s="58"/>
      <c r="AR941" s="58"/>
      <c r="AS941" s="58"/>
      <c r="AT941" s="58"/>
      <c r="AU941" s="58"/>
      <c r="AV941" s="58"/>
      <c r="AW941" s="58"/>
      <c r="AX941" s="58"/>
      <c r="AY941" s="58"/>
      <c r="AZ941" s="58"/>
      <c r="BA941" s="58"/>
      <c r="BB941" s="58"/>
      <c r="BC941" s="58"/>
      <c r="BD941" s="58"/>
      <c r="BE941" s="58"/>
      <c r="BF941" s="58"/>
      <c r="BG941" s="58"/>
      <c r="BH941" s="58"/>
      <c r="BI941" s="58"/>
      <c r="BJ941" s="58"/>
      <c r="BK941" s="58"/>
      <c r="BL941" s="58"/>
      <c r="BM941" s="58"/>
      <c r="BN941" s="58"/>
      <c r="BO941" s="58"/>
      <c r="BP941" s="58"/>
      <c r="BQ941" s="58"/>
      <c r="BR941" s="58"/>
      <c r="BS941" s="58"/>
      <c r="BT941" s="58"/>
      <c r="BU941" s="58"/>
      <c r="BV941" s="58"/>
      <c r="BW941" s="58"/>
      <c r="BX941" s="58"/>
      <c r="BY941" s="58"/>
      <c r="BZ941" s="58"/>
      <c r="CA941" s="58"/>
      <c r="CB941" s="58"/>
      <c r="CC941" s="58"/>
      <c r="CD941" s="58"/>
      <c r="CE941" s="58"/>
      <c r="CF941" s="58"/>
      <c r="CG941" s="58"/>
      <c r="CH941" s="58"/>
      <c r="CI941" s="58"/>
      <c r="CJ941" s="58"/>
    </row>
    <row r="942" spans="1:110" s="71" customFormat="1" ht="12.75" customHeight="1" x14ac:dyDescent="0.2">
      <c r="A942" s="72"/>
      <c r="B942" s="63"/>
      <c r="C942" s="60" t="s">
        <v>17</v>
      </c>
      <c r="D942" s="60"/>
      <c r="E942" s="64">
        <f t="shared" si="14"/>
        <v>0</v>
      </c>
      <c r="F942" s="64"/>
      <c r="G942" s="70"/>
      <c r="H942" s="60"/>
      <c r="I942" s="57"/>
      <c r="J942" s="57"/>
      <c r="K942" s="57"/>
      <c r="L942" s="58"/>
      <c r="M942" s="58"/>
      <c r="N942" s="58"/>
      <c r="O942" s="58"/>
      <c r="P942" s="58"/>
      <c r="Q942" s="58"/>
      <c r="R942" s="58"/>
      <c r="S942" s="58"/>
      <c r="T942" s="58"/>
      <c r="U942" s="58"/>
      <c r="V942" s="58"/>
      <c r="W942" s="58"/>
      <c r="X942" s="58"/>
      <c r="Y942" s="58"/>
      <c r="Z942" s="58"/>
      <c r="AA942" s="58"/>
      <c r="AB942" s="58"/>
      <c r="AC942" s="58"/>
      <c r="AD942" s="58"/>
      <c r="AE942" s="58"/>
      <c r="AF942" s="58"/>
      <c r="AG942" s="58"/>
      <c r="AH942" s="58"/>
      <c r="AI942" s="58"/>
      <c r="AJ942" s="58"/>
      <c r="AK942" s="58"/>
      <c r="AL942" s="58"/>
      <c r="AM942" s="58"/>
      <c r="AN942" s="58"/>
      <c r="AO942" s="58"/>
      <c r="AP942" s="58"/>
      <c r="AQ942" s="58"/>
      <c r="AR942" s="58"/>
      <c r="AS942" s="58"/>
      <c r="AT942" s="58"/>
      <c r="AU942" s="58"/>
      <c r="AV942" s="58"/>
      <c r="AW942" s="58"/>
      <c r="AX942" s="58"/>
      <c r="AY942" s="58"/>
      <c r="AZ942" s="58"/>
      <c r="BA942" s="58"/>
      <c r="BB942" s="58"/>
      <c r="BC942" s="58"/>
      <c r="BD942" s="58"/>
      <c r="BE942" s="58"/>
      <c r="BF942" s="58"/>
      <c r="BG942" s="58"/>
      <c r="BH942" s="58"/>
      <c r="BI942" s="58"/>
      <c r="BJ942" s="58"/>
      <c r="BK942" s="58"/>
      <c r="BL942" s="58"/>
      <c r="BM942" s="58"/>
      <c r="BN942" s="58"/>
      <c r="BO942" s="58"/>
      <c r="BP942" s="58"/>
      <c r="BQ942" s="58"/>
      <c r="BR942" s="58"/>
      <c r="BS942" s="58"/>
      <c r="BT942" s="58"/>
      <c r="BU942" s="58"/>
      <c r="BV942" s="58"/>
      <c r="BW942" s="58"/>
      <c r="BX942" s="58"/>
      <c r="BY942" s="58"/>
      <c r="BZ942" s="58"/>
      <c r="CA942" s="58"/>
      <c r="CB942" s="58"/>
      <c r="CC942" s="58"/>
      <c r="CD942" s="58"/>
      <c r="CE942" s="58"/>
      <c r="CF942" s="58"/>
      <c r="CG942" s="58"/>
      <c r="CH942" s="58"/>
      <c r="CI942" s="58"/>
      <c r="CJ942" s="58"/>
    </row>
    <row r="943" spans="1:110" s="71" customFormat="1" ht="12.75" customHeight="1" x14ac:dyDescent="0.2">
      <c r="A943" s="72"/>
      <c r="B943" s="63" t="s">
        <v>145</v>
      </c>
      <c r="C943" s="60" t="s">
        <v>20</v>
      </c>
      <c r="D943" s="60"/>
      <c r="E943" s="64">
        <f t="shared" si="14"/>
        <v>2.5000000000000001E-2</v>
      </c>
      <c r="F943" s="64">
        <v>2.5000000000000001E-2</v>
      </c>
      <c r="G943" s="70"/>
      <c r="H943" s="60"/>
      <c r="I943" s="57"/>
      <c r="J943" s="57"/>
      <c r="K943" s="57"/>
      <c r="L943" s="58"/>
      <c r="M943" s="58"/>
      <c r="N943" s="58"/>
      <c r="O943" s="58"/>
      <c r="P943" s="58"/>
      <c r="Q943" s="58"/>
      <c r="R943" s="58"/>
      <c r="S943" s="58"/>
      <c r="T943" s="58"/>
      <c r="U943" s="58"/>
      <c r="V943" s="58"/>
      <c r="W943" s="58"/>
      <c r="X943" s="58"/>
      <c r="Y943" s="58"/>
      <c r="Z943" s="58"/>
      <c r="AA943" s="58"/>
      <c r="AB943" s="58"/>
      <c r="AC943" s="58"/>
      <c r="AD943" s="58"/>
      <c r="AE943" s="58"/>
      <c r="AF943" s="58"/>
      <c r="AG943" s="58"/>
      <c r="AH943" s="58"/>
      <c r="AI943" s="58"/>
      <c r="AJ943" s="58"/>
      <c r="AK943" s="58"/>
      <c r="AL943" s="58"/>
      <c r="AM943" s="58"/>
      <c r="AN943" s="58"/>
      <c r="AO943" s="58"/>
      <c r="AP943" s="58"/>
      <c r="AQ943" s="58"/>
      <c r="AR943" s="58"/>
      <c r="AS943" s="58"/>
      <c r="AT943" s="58"/>
      <c r="AU943" s="58"/>
      <c r="AV943" s="58"/>
      <c r="AW943" s="58"/>
      <c r="AX943" s="58"/>
      <c r="AY943" s="58"/>
      <c r="AZ943" s="58"/>
      <c r="BA943" s="58"/>
      <c r="BB943" s="58"/>
      <c r="BC943" s="58"/>
      <c r="BD943" s="58"/>
      <c r="BE943" s="58"/>
      <c r="BF943" s="58"/>
      <c r="BG943" s="58"/>
      <c r="BH943" s="58"/>
      <c r="BI943" s="58"/>
      <c r="BJ943" s="58"/>
      <c r="BK943" s="58"/>
      <c r="BL943" s="58"/>
      <c r="BM943" s="58"/>
      <c r="BN943" s="58"/>
      <c r="BO943" s="58"/>
      <c r="BP943" s="58"/>
      <c r="BQ943" s="58"/>
      <c r="BR943" s="58"/>
      <c r="BS943" s="58"/>
      <c r="BT943" s="58"/>
      <c r="BU943" s="58"/>
      <c r="BV943" s="58"/>
      <c r="BW943" s="58"/>
      <c r="BX943" s="58"/>
      <c r="BY943" s="58"/>
      <c r="BZ943" s="58"/>
      <c r="CA943" s="58"/>
      <c r="CB943" s="58"/>
      <c r="CC943" s="58"/>
      <c r="CD943" s="58"/>
      <c r="CE943" s="58"/>
      <c r="CF943" s="58"/>
      <c r="CG943" s="58"/>
      <c r="CH943" s="58"/>
      <c r="CI943" s="58"/>
      <c r="CJ943" s="58"/>
    </row>
    <row r="944" spans="1:110" s="71" customFormat="1" ht="12.75" customHeight="1" x14ac:dyDescent="0.2">
      <c r="A944" s="72"/>
      <c r="B944" s="63"/>
      <c r="C944" s="60" t="s">
        <v>17</v>
      </c>
      <c r="D944" s="60"/>
      <c r="E944" s="64">
        <f t="shared" si="14"/>
        <v>112.864</v>
      </c>
      <c r="F944" s="64">
        <f>108.47+4.394</f>
        <v>112.864</v>
      </c>
      <c r="G944" s="70"/>
      <c r="H944" s="60"/>
      <c r="I944" s="57"/>
      <c r="J944" s="57"/>
      <c r="K944" s="57"/>
      <c r="L944" s="58"/>
      <c r="M944" s="58"/>
      <c r="N944" s="58"/>
      <c r="O944" s="58"/>
      <c r="P944" s="58"/>
      <c r="Q944" s="58"/>
      <c r="R944" s="58"/>
      <c r="S944" s="58"/>
      <c r="T944" s="58"/>
      <c r="U944" s="58"/>
      <c r="V944" s="58"/>
      <c r="W944" s="58"/>
      <c r="X944" s="58"/>
      <c r="Y944" s="58"/>
      <c r="Z944" s="58"/>
      <c r="AA944" s="58"/>
      <c r="AB944" s="58"/>
      <c r="AC944" s="58"/>
      <c r="AD944" s="58"/>
      <c r="AE944" s="58"/>
      <c r="AF944" s="58"/>
      <c r="AG944" s="58"/>
      <c r="AH944" s="58"/>
      <c r="AI944" s="58"/>
      <c r="AJ944" s="58"/>
      <c r="AK944" s="58"/>
      <c r="AL944" s="58"/>
      <c r="AM944" s="58"/>
      <c r="AN944" s="58"/>
      <c r="AO944" s="58"/>
      <c r="AP944" s="58"/>
      <c r="AQ944" s="58"/>
      <c r="AR944" s="58"/>
      <c r="AS944" s="58"/>
      <c r="AT944" s="58"/>
      <c r="AU944" s="58"/>
      <c r="AV944" s="58"/>
      <c r="AW944" s="58"/>
      <c r="AX944" s="58"/>
      <c r="AY944" s="58"/>
      <c r="AZ944" s="58"/>
      <c r="BA944" s="58"/>
      <c r="BB944" s="58"/>
      <c r="BC944" s="58"/>
      <c r="BD944" s="58"/>
      <c r="BE944" s="58"/>
      <c r="BF944" s="58"/>
      <c r="BG944" s="58"/>
      <c r="BH944" s="58"/>
      <c r="BI944" s="58"/>
      <c r="BJ944" s="58"/>
      <c r="BK944" s="58"/>
      <c r="BL944" s="58"/>
      <c r="BM944" s="58"/>
      <c r="BN944" s="58"/>
      <c r="BO944" s="58"/>
      <c r="BP944" s="58"/>
      <c r="BQ944" s="58"/>
      <c r="BR944" s="58"/>
      <c r="BS944" s="58"/>
      <c r="BT944" s="58"/>
      <c r="BU944" s="58"/>
      <c r="BV944" s="58"/>
      <c r="BW944" s="58"/>
      <c r="BX944" s="58"/>
      <c r="BY944" s="58"/>
      <c r="BZ944" s="58"/>
      <c r="CA944" s="58"/>
      <c r="CB944" s="58"/>
      <c r="CC944" s="58"/>
      <c r="CD944" s="58"/>
      <c r="CE944" s="58"/>
      <c r="CF944" s="58"/>
      <c r="CG944" s="58"/>
      <c r="CH944" s="58"/>
      <c r="CI944" s="58"/>
      <c r="CJ944" s="58"/>
    </row>
    <row r="945" spans="1:110" s="71" customFormat="1" ht="12.75" customHeight="1" x14ac:dyDescent="0.2">
      <c r="A945" s="72"/>
      <c r="B945" s="67" t="s">
        <v>147</v>
      </c>
      <c r="C945" s="60" t="s">
        <v>148</v>
      </c>
      <c r="D945" s="60"/>
      <c r="E945" s="64">
        <f t="shared" si="14"/>
        <v>0</v>
      </c>
      <c r="F945" s="64"/>
      <c r="G945" s="70"/>
      <c r="H945" s="60"/>
      <c r="I945" s="57"/>
      <c r="J945" s="57"/>
      <c r="K945" s="57"/>
      <c r="L945" s="58"/>
      <c r="M945" s="58"/>
      <c r="N945" s="58"/>
      <c r="O945" s="58"/>
      <c r="P945" s="58"/>
      <c r="Q945" s="58"/>
      <c r="R945" s="58"/>
      <c r="S945" s="58"/>
      <c r="T945" s="58"/>
      <c r="U945" s="58"/>
      <c r="V945" s="58"/>
      <c r="W945" s="58"/>
      <c r="X945" s="58"/>
      <c r="Y945" s="58"/>
      <c r="Z945" s="58"/>
      <c r="AA945" s="58"/>
      <c r="AB945" s="58"/>
      <c r="AC945" s="58"/>
      <c r="AD945" s="58"/>
      <c r="AE945" s="58"/>
      <c r="AF945" s="58"/>
      <c r="AG945" s="58"/>
      <c r="AH945" s="58"/>
      <c r="AI945" s="58"/>
      <c r="AJ945" s="58"/>
      <c r="AK945" s="58"/>
      <c r="AL945" s="58"/>
      <c r="AM945" s="58"/>
      <c r="AN945" s="58"/>
      <c r="AO945" s="58"/>
      <c r="AP945" s="58"/>
      <c r="AQ945" s="58"/>
      <c r="AR945" s="58"/>
      <c r="AS945" s="58"/>
      <c r="AT945" s="58"/>
      <c r="AU945" s="58"/>
      <c r="AV945" s="58"/>
      <c r="AW945" s="58"/>
      <c r="AX945" s="58"/>
      <c r="AY945" s="58"/>
      <c r="AZ945" s="58"/>
      <c r="BA945" s="58"/>
      <c r="BB945" s="58"/>
      <c r="BC945" s="58"/>
      <c r="BD945" s="58"/>
      <c r="BE945" s="58"/>
      <c r="BF945" s="58"/>
      <c r="BG945" s="58"/>
      <c r="BH945" s="58"/>
      <c r="BI945" s="58"/>
      <c r="BJ945" s="58"/>
      <c r="BK945" s="58"/>
      <c r="BL945" s="58"/>
      <c r="BM945" s="58"/>
      <c r="BN945" s="58"/>
      <c r="BO945" s="58"/>
      <c r="BP945" s="58"/>
      <c r="BQ945" s="58"/>
      <c r="BR945" s="58"/>
      <c r="BS945" s="58"/>
      <c r="BT945" s="58"/>
      <c r="BU945" s="58"/>
      <c r="BV945" s="58"/>
      <c r="BW945" s="58"/>
      <c r="BX945" s="58"/>
      <c r="BY945" s="58"/>
      <c r="BZ945" s="58"/>
      <c r="CA945" s="58"/>
      <c r="CB945" s="58"/>
      <c r="CC945" s="58"/>
      <c r="CD945" s="58"/>
      <c r="CE945" s="58"/>
      <c r="CF945" s="58"/>
      <c r="CG945" s="58"/>
      <c r="CH945" s="58"/>
      <c r="CI945" s="58"/>
      <c r="CJ945" s="58"/>
    </row>
    <row r="946" spans="1:110" s="71" customFormat="1" ht="12.75" customHeight="1" x14ac:dyDescent="0.2">
      <c r="A946" s="72"/>
      <c r="B946" s="67"/>
      <c r="C946" s="60" t="s">
        <v>17</v>
      </c>
      <c r="D946" s="60"/>
      <c r="E946" s="64">
        <f t="shared" si="14"/>
        <v>0</v>
      </c>
      <c r="F946" s="64"/>
      <c r="G946" s="70"/>
      <c r="H946" s="60"/>
      <c r="I946" s="57"/>
      <c r="J946" s="57"/>
      <c r="K946" s="57"/>
      <c r="L946" s="58"/>
      <c r="M946" s="58"/>
      <c r="N946" s="58"/>
      <c r="O946" s="58"/>
      <c r="P946" s="58"/>
      <c r="Q946" s="58"/>
      <c r="R946" s="58"/>
      <c r="S946" s="58"/>
      <c r="T946" s="58"/>
      <c r="U946" s="58"/>
      <c r="V946" s="58"/>
      <c r="W946" s="58"/>
      <c r="X946" s="58"/>
      <c r="Y946" s="58"/>
      <c r="Z946" s="58"/>
      <c r="AA946" s="58"/>
      <c r="AB946" s="58"/>
      <c r="AC946" s="58"/>
      <c r="AD946" s="58"/>
      <c r="AE946" s="58"/>
      <c r="AF946" s="58"/>
      <c r="AG946" s="58"/>
      <c r="AH946" s="58"/>
      <c r="AI946" s="58"/>
      <c r="AJ946" s="58"/>
      <c r="AK946" s="58"/>
      <c r="AL946" s="58"/>
      <c r="AM946" s="58"/>
      <c r="AN946" s="58"/>
      <c r="AO946" s="58"/>
      <c r="AP946" s="58"/>
      <c r="AQ946" s="58"/>
      <c r="AR946" s="58"/>
      <c r="AS946" s="58"/>
      <c r="AT946" s="58"/>
      <c r="AU946" s="58"/>
      <c r="AV946" s="58"/>
      <c r="AW946" s="58"/>
      <c r="AX946" s="58"/>
      <c r="AY946" s="58"/>
      <c r="AZ946" s="58"/>
      <c r="BA946" s="58"/>
      <c r="BB946" s="58"/>
      <c r="BC946" s="58"/>
      <c r="BD946" s="58"/>
      <c r="BE946" s="58"/>
      <c r="BF946" s="58"/>
      <c r="BG946" s="58"/>
      <c r="BH946" s="58"/>
      <c r="BI946" s="58"/>
      <c r="BJ946" s="58"/>
      <c r="BK946" s="58"/>
      <c r="BL946" s="58"/>
      <c r="BM946" s="58"/>
      <c r="BN946" s="58"/>
      <c r="BO946" s="58"/>
      <c r="BP946" s="58"/>
      <c r="BQ946" s="58"/>
      <c r="BR946" s="58"/>
      <c r="BS946" s="58"/>
      <c r="BT946" s="58"/>
      <c r="BU946" s="58"/>
      <c r="BV946" s="58"/>
      <c r="BW946" s="58"/>
      <c r="BX946" s="58"/>
      <c r="BY946" s="58"/>
      <c r="BZ946" s="58"/>
      <c r="CA946" s="58"/>
      <c r="CB946" s="58"/>
      <c r="CC946" s="58"/>
      <c r="CD946" s="58"/>
      <c r="CE946" s="58"/>
      <c r="CF946" s="58"/>
      <c r="CG946" s="58"/>
      <c r="CH946" s="58"/>
      <c r="CI946" s="58"/>
      <c r="CJ946" s="58"/>
    </row>
    <row r="947" spans="1:110" s="71" customFormat="1" ht="12.75" customHeight="1" x14ac:dyDescent="0.2">
      <c r="A947" s="72"/>
      <c r="B947" s="63" t="s">
        <v>150</v>
      </c>
      <c r="C947" s="60" t="s">
        <v>64</v>
      </c>
      <c r="D947" s="68"/>
      <c r="E947" s="64">
        <f t="shared" si="14"/>
        <v>0</v>
      </c>
      <c r="F947" s="64"/>
      <c r="G947" s="70"/>
      <c r="H947" s="68"/>
      <c r="I947" s="57"/>
      <c r="J947" s="57"/>
      <c r="K947" s="57"/>
      <c r="L947" s="58"/>
      <c r="M947" s="58"/>
      <c r="N947" s="58"/>
      <c r="O947" s="58"/>
      <c r="P947" s="58"/>
      <c r="Q947" s="58"/>
      <c r="R947" s="58"/>
      <c r="S947" s="58"/>
      <c r="T947" s="58"/>
      <c r="U947" s="58"/>
      <c r="V947" s="58"/>
      <c r="W947" s="58"/>
      <c r="X947" s="58"/>
      <c r="Y947" s="58"/>
      <c r="Z947" s="58"/>
      <c r="AA947" s="58"/>
      <c r="AB947" s="58"/>
      <c r="AC947" s="58"/>
      <c r="AD947" s="58"/>
      <c r="AE947" s="58"/>
      <c r="AF947" s="58"/>
      <c r="AG947" s="58"/>
      <c r="AH947" s="58"/>
      <c r="AI947" s="58"/>
      <c r="AJ947" s="58"/>
      <c r="AK947" s="58"/>
      <c r="AL947" s="58"/>
      <c r="AM947" s="58"/>
      <c r="AN947" s="58"/>
      <c r="AO947" s="58"/>
      <c r="AP947" s="58"/>
      <c r="AQ947" s="58"/>
      <c r="AR947" s="58"/>
      <c r="AS947" s="58"/>
      <c r="AT947" s="58"/>
      <c r="AU947" s="58"/>
      <c r="AV947" s="58"/>
      <c r="AW947" s="58"/>
      <c r="AX947" s="58"/>
      <c r="AY947" s="58"/>
      <c r="AZ947" s="58"/>
      <c r="BA947" s="58"/>
      <c r="BB947" s="58"/>
      <c r="BC947" s="58"/>
      <c r="BD947" s="58"/>
      <c r="BE947" s="58"/>
      <c r="BF947" s="58"/>
      <c r="BG947" s="58"/>
      <c r="BH947" s="58"/>
      <c r="BI947" s="58"/>
      <c r="BJ947" s="58"/>
      <c r="BK947" s="58"/>
      <c r="BL947" s="58"/>
      <c r="BM947" s="58"/>
      <c r="BN947" s="58"/>
      <c r="BO947" s="58"/>
      <c r="BP947" s="58"/>
      <c r="BQ947" s="58"/>
      <c r="BR947" s="58"/>
      <c r="BS947" s="58"/>
      <c r="BT947" s="58"/>
      <c r="BU947" s="58"/>
      <c r="BV947" s="58"/>
      <c r="BW947" s="58"/>
      <c r="BX947" s="58"/>
      <c r="BY947" s="58"/>
      <c r="BZ947" s="58"/>
      <c r="CA947" s="58"/>
      <c r="CB947" s="58"/>
      <c r="CC947" s="58"/>
      <c r="CD947" s="58"/>
      <c r="CE947" s="58"/>
      <c r="CF947" s="58"/>
      <c r="CG947" s="58"/>
      <c r="CH947" s="58"/>
      <c r="CI947" s="58"/>
      <c r="CJ947" s="58"/>
    </row>
    <row r="948" spans="1:110" s="71" customFormat="1" ht="12.75" customHeight="1" x14ac:dyDescent="0.2">
      <c r="A948" s="76"/>
      <c r="B948" s="63"/>
      <c r="C948" s="60" t="s">
        <v>17</v>
      </c>
      <c r="D948" s="68"/>
      <c r="E948" s="64">
        <f t="shared" si="14"/>
        <v>0</v>
      </c>
      <c r="F948" s="64"/>
      <c r="G948" s="70"/>
      <c r="H948" s="68"/>
      <c r="I948" s="57"/>
      <c r="J948" s="57"/>
      <c r="K948" s="57"/>
      <c r="L948" s="58"/>
      <c r="M948" s="58"/>
      <c r="N948" s="58"/>
      <c r="O948" s="58"/>
      <c r="P948" s="58"/>
      <c r="Q948" s="58"/>
      <c r="R948" s="58"/>
      <c r="S948" s="58"/>
      <c r="T948" s="58"/>
      <c r="U948" s="58"/>
      <c r="V948" s="58"/>
      <c r="W948" s="58"/>
      <c r="X948" s="58"/>
      <c r="Y948" s="58"/>
      <c r="Z948" s="58"/>
      <c r="AA948" s="58"/>
      <c r="AB948" s="58"/>
      <c r="AC948" s="58"/>
      <c r="AD948" s="58"/>
      <c r="AE948" s="58"/>
      <c r="AF948" s="58"/>
      <c r="AG948" s="58"/>
      <c r="AH948" s="58"/>
      <c r="AI948" s="58"/>
      <c r="AJ948" s="58"/>
      <c r="AK948" s="58"/>
      <c r="AL948" s="58"/>
      <c r="AM948" s="58"/>
      <c r="AN948" s="58"/>
      <c r="AO948" s="58"/>
      <c r="AP948" s="58"/>
      <c r="AQ948" s="58"/>
      <c r="AR948" s="58"/>
      <c r="AS948" s="58"/>
      <c r="AT948" s="58"/>
      <c r="AU948" s="58"/>
      <c r="AV948" s="58"/>
      <c r="AW948" s="58"/>
      <c r="AX948" s="58"/>
      <c r="AY948" s="58"/>
      <c r="AZ948" s="58"/>
      <c r="BA948" s="58"/>
      <c r="BB948" s="58"/>
      <c r="BC948" s="58"/>
      <c r="BD948" s="58"/>
      <c r="BE948" s="58"/>
      <c r="BF948" s="58"/>
      <c r="BG948" s="58"/>
      <c r="BH948" s="58"/>
      <c r="BI948" s="58"/>
      <c r="BJ948" s="58"/>
      <c r="BK948" s="58"/>
      <c r="BL948" s="58"/>
      <c r="BM948" s="58"/>
      <c r="BN948" s="58"/>
      <c r="BO948" s="58"/>
      <c r="BP948" s="58"/>
      <c r="BQ948" s="58"/>
      <c r="BR948" s="58"/>
      <c r="BS948" s="58"/>
      <c r="BT948" s="58"/>
      <c r="BU948" s="58"/>
      <c r="BV948" s="58"/>
      <c r="BW948" s="58"/>
      <c r="BX948" s="58"/>
      <c r="BY948" s="58"/>
      <c r="BZ948" s="58"/>
      <c r="CA948" s="58"/>
      <c r="CB948" s="58"/>
      <c r="CC948" s="58"/>
      <c r="CD948" s="58"/>
      <c r="CE948" s="58"/>
      <c r="CF948" s="58"/>
      <c r="CG948" s="58"/>
      <c r="CH948" s="58"/>
      <c r="CI948" s="58"/>
      <c r="CJ948" s="58"/>
    </row>
    <row r="949" spans="1:110" s="57" customFormat="1" ht="12.75" customHeight="1" x14ac:dyDescent="0.2">
      <c r="A949" s="18">
        <v>10</v>
      </c>
      <c r="B949" s="69" t="s">
        <v>161</v>
      </c>
      <c r="C949" s="60"/>
      <c r="D949" s="68"/>
      <c r="E949" s="64">
        <f t="shared" si="14"/>
        <v>1</v>
      </c>
      <c r="F949" s="64">
        <v>1</v>
      </c>
      <c r="G949" s="70"/>
      <c r="H949" s="68"/>
      <c r="L949" s="58"/>
      <c r="M949" s="58"/>
      <c r="N949" s="58"/>
      <c r="O949" s="58"/>
      <c r="P949" s="58"/>
      <c r="Q949" s="58"/>
      <c r="R949" s="58"/>
      <c r="S949" s="58"/>
      <c r="T949" s="58"/>
      <c r="U949" s="58"/>
      <c r="V949" s="58"/>
      <c r="W949" s="58"/>
      <c r="X949" s="58"/>
      <c r="Y949" s="58"/>
      <c r="Z949" s="58"/>
      <c r="AA949" s="58"/>
      <c r="AB949" s="58"/>
      <c r="AC949" s="58"/>
      <c r="AD949" s="58"/>
      <c r="AE949" s="58"/>
      <c r="AF949" s="58"/>
      <c r="AG949" s="58"/>
      <c r="AH949" s="58"/>
      <c r="AI949" s="58"/>
      <c r="AJ949" s="58"/>
      <c r="AK949" s="58"/>
      <c r="AL949" s="58"/>
      <c r="AM949" s="58"/>
      <c r="AN949" s="58"/>
      <c r="AO949" s="58"/>
      <c r="AP949" s="58"/>
      <c r="AQ949" s="58"/>
      <c r="AR949" s="58"/>
      <c r="AS949" s="58"/>
      <c r="AT949" s="58"/>
      <c r="AU949" s="58"/>
      <c r="AV949" s="58"/>
      <c r="AW949" s="58"/>
      <c r="AX949" s="58"/>
      <c r="AY949" s="58"/>
      <c r="AZ949" s="58"/>
      <c r="BA949" s="58"/>
      <c r="BB949" s="58"/>
      <c r="BC949" s="58"/>
      <c r="BD949" s="58"/>
      <c r="BE949" s="58"/>
      <c r="BF949" s="58"/>
      <c r="BG949" s="58"/>
      <c r="BH949" s="58"/>
      <c r="BI949" s="58"/>
      <c r="BJ949" s="58"/>
      <c r="BK949" s="58"/>
      <c r="BL949" s="58"/>
      <c r="BM949" s="58"/>
      <c r="BN949" s="58"/>
      <c r="BO949" s="58"/>
      <c r="BP949" s="58"/>
      <c r="BQ949" s="58"/>
      <c r="BR949" s="58"/>
      <c r="BS949" s="58"/>
      <c r="BT949" s="58"/>
      <c r="BU949" s="58"/>
      <c r="BV949" s="58"/>
      <c r="BW949" s="58"/>
      <c r="BX949" s="58"/>
      <c r="BY949" s="58"/>
      <c r="BZ949" s="58"/>
      <c r="CA949" s="58"/>
      <c r="CB949" s="58"/>
      <c r="CC949" s="58"/>
      <c r="CD949" s="58"/>
      <c r="CE949" s="58"/>
      <c r="CF949" s="58"/>
      <c r="CG949" s="58"/>
      <c r="CH949" s="58"/>
      <c r="CI949" s="58"/>
      <c r="CJ949" s="58"/>
      <c r="CK949" s="71"/>
      <c r="CL949" s="71"/>
      <c r="CM949" s="71"/>
      <c r="CN949" s="71"/>
      <c r="CO949" s="71"/>
      <c r="CP949" s="71"/>
      <c r="CQ949" s="71"/>
      <c r="CR949" s="71"/>
      <c r="CS949" s="71"/>
      <c r="CT949" s="71"/>
      <c r="CU949" s="71"/>
      <c r="CV949" s="71"/>
      <c r="CW949" s="71"/>
      <c r="CX949" s="71"/>
      <c r="CY949" s="71"/>
      <c r="CZ949" s="71"/>
      <c r="DA949" s="71"/>
      <c r="DB949" s="71"/>
      <c r="DC949" s="71"/>
      <c r="DD949" s="71"/>
      <c r="DE949" s="71"/>
      <c r="DF949" s="71"/>
    </row>
    <row r="950" spans="1:110" s="57" customFormat="1" ht="12.75" customHeight="1" x14ac:dyDescent="0.2">
      <c r="A950" s="72"/>
      <c r="B950" s="73"/>
      <c r="C950" s="60" t="s">
        <v>17</v>
      </c>
      <c r="D950" s="61"/>
      <c r="E950" s="64">
        <f t="shared" si="14"/>
        <v>133.953</v>
      </c>
      <c r="F950" s="64">
        <f>F952+F954+F956+F958</f>
        <v>133.953</v>
      </c>
      <c r="G950" s="70">
        <f>G952+G954+G956+G958</f>
        <v>0</v>
      </c>
      <c r="H950" s="61"/>
      <c r="L950" s="58"/>
      <c r="M950" s="58"/>
      <c r="N950" s="58"/>
      <c r="O950" s="58"/>
      <c r="P950" s="58"/>
      <c r="Q950" s="58"/>
      <c r="R950" s="58"/>
      <c r="S950" s="58"/>
      <c r="T950" s="58"/>
      <c r="U950" s="58"/>
      <c r="V950" s="58"/>
      <c r="W950" s="58"/>
      <c r="X950" s="58"/>
      <c r="Y950" s="58"/>
      <c r="Z950" s="58"/>
      <c r="AA950" s="58"/>
      <c r="AB950" s="58"/>
      <c r="AC950" s="58"/>
      <c r="AD950" s="58"/>
      <c r="AE950" s="58"/>
      <c r="AF950" s="58"/>
      <c r="AG950" s="58"/>
      <c r="AH950" s="58"/>
      <c r="AI950" s="58"/>
      <c r="AJ950" s="58"/>
      <c r="AK950" s="58"/>
      <c r="AL950" s="58"/>
      <c r="AM950" s="58"/>
      <c r="AN950" s="58"/>
      <c r="AO950" s="58"/>
      <c r="AP950" s="58"/>
      <c r="AQ950" s="58"/>
      <c r="AR950" s="58"/>
      <c r="AS950" s="58"/>
      <c r="AT950" s="58"/>
      <c r="AU950" s="58"/>
      <c r="AV950" s="58"/>
      <c r="AW950" s="58"/>
      <c r="AX950" s="58"/>
      <c r="AY950" s="58"/>
      <c r="AZ950" s="58"/>
      <c r="BA950" s="58"/>
      <c r="BB950" s="58"/>
      <c r="BC950" s="58"/>
      <c r="BD950" s="58"/>
      <c r="BE950" s="58"/>
      <c r="BF950" s="58"/>
      <c r="BG950" s="58"/>
      <c r="BH950" s="58"/>
      <c r="BI950" s="58"/>
      <c r="BJ950" s="58"/>
      <c r="BK950" s="58"/>
      <c r="BL950" s="58"/>
      <c r="BM950" s="58"/>
      <c r="BN950" s="58"/>
      <c r="BO950" s="58"/>
      <c r="BP950" s="58"/>
      <c r="BQ950" s="58"/>
      <c r="BR950" s="58"/>
      <c r="BS950" s="58"/>
      <c r="BT950" s="58"/>
      <c r="BU950" s="58"/>
      <c r="BV950" s="58"/>
      <c r="BW950" s="58"/>
      <c r="BX950" s="58"/>
      <c r="BY950" s="58"/>
      <c r="BZ950" s="58"/>
      <c r="CA950" s="58"/>
      <c r="CB950" s="58"/>
      <c r="CC950" s="58"/>
      <c r="CD950" s="58"/>
      <c r="CE950" s="58"/>
      <c r="CF950" s="58"/>
      <c r="CG950" s="58"/>
      <c r="CH950" s="58"/>
      <c r="CI950" s="58"/>
      <c r="CJ950" s="58"/>
      <c r="CK950" s="71"/>
      <c r="CL950" s="71"/>
      <c r="CM950" s="71"/>
      <c r="CN950" s="71"/>
      <c r="CO950" s="71"/>
      <c r="CP950" s="71"/>
      <c r="CQ950" s="71"/>
      <c r="CR950" s="71"/>
      <c r="CS950" s="71"/>
      <c r="CT950" s="71"/>
      <c r="CU950" s="71"/>
      <c r="CV950" s="71"/>
      <c r="CW950" s="71"/>
      <c r="CX950" s="71"/>
      <c r="CY950" s="71"/>
      <c r="CZ950" s="71"/>
      <c r="DA950" s="71"/>
      <c r="DB950" s="71"/>
      <c r="DC950" s="71"/>
      <c r="DD950" s="71"/>
      <c r="DE950" s="71"/>
      <c r="DF950" s="71"/>
    </row>
    <row r="951" spans="1:110" s="57" customFormat="1" ht="12.75" customHeight="1" x14ac:dyDescent="0.2">
      <c r="A951" s="72"/>
      <c r="B951" s="63" t="s">
        <v>143</v>
      </c>
      <c r="C951" s="60" t="s">
        <v>20</v>
      </c>
      <c r="D951" s="60"/>
      <c r="E951" s="64">
        <f t="shared" si="14"/>
        <v>0.22799999999999998</v>
      </c>
      <c r="F951" s="64">
        <f>0.015+0.213</f>
        <v>0.22799999999999998</v>
      </c>
      <c r="G951" s="70"/>
      <c r="H951" s="60" t="s">
        <v>162</v>
      </c>
      <c r="L951" s="58"/>
      <c r="M951" s="58"/>
      <c r="N951" s="58"/>
      <c r="O951" s="58"/>
      <c r="P951" s="58"/>
      <c r="Q951" s="58"/>
      <c r="R951" s="58"/>
      <c r="S951" s="58"/>
      <c r="T951" s="58"/>
      <c r="U951" s="58"/>
      <c r="V951" s="58"/>
      <c r="W951" s="58"/>
      <c r="X951" s="58"/>
      <c r="Y951" s="58"/>
      <c r="Z951" s="58"/>
      <c r="AA951" s="58"/>
      <c r="AB951" s="58"/>
      <c r="AC951" s="58"/>
      <c r="AD951" s="58"/>
      <c r="AE951" s="58"/>
      <c r="AF951" s="58"/>
      <c r="AG951" s="58"/>
      <c r="AH951" s="58"/>
      <c r="AI951" s="58"/>
      <c r="AJ951" s="58"/>
      <c r="AK951" s="58"/>
      <c r="AL951" s="58"/>
      <c r="AM951" s="58"/>
      <c r="AN951" s="58"/>
      <c r="AO951" s="58"/>
      <c r="AP951" s="58"/>
      <c r="AQ951" s="58"/>
      <c r="AR951" s="58"/>
      <c r="AS951" s="58"/>
      <c r="AT951" s="58"/>
      <c r="AU951" s="58"/>
      <c r="AV951" s="58"/>
      <c r="AW951" s="58"/>
      <c r="AX951" s="58"/>
      <c r="AY951" s="58"/>
      <c r="AZ951" s="58"/>
      <c r="BA951" s="58"/>
      <c r="BB951" s="58"/>
      <c r="BC951" s="58"/>
      <c r="BD951" s="58"/>
      <c r="BE951" s="58"/>
      <c r="BF951" s="58"/>
      <c r="BG951" s="58"/>
      <c r="BH951" s="58"/>
      <c r="BI951" s="58"/>
      <c r="BJ951" s="58"/>
      <c r="BK951" s="58"/>
      <c r="BL951" s="58"/>
      <c r="BM951" s="58"/>
      <c r="BN951" s="58"/>
      <c r="BO951" s="58"/>
      <c r="BP951" s="58"/>
      <c r="BQ951" s="58"/>
      <c r="BR951" s="58"/>
      <c r="BS951" s="58"/>
      <c r="BT951" s="58"/>
      <c r="BU951" s="58"/>
      <c r="BV951" s="58"/>
      <c r="BW951" s="58"/>
      <c r="BX951" s="58"/>
      <c r="BY951" s="58"/>
      <c r="BZ951" s="58"/>
      <c r="CA951" s="58"/>
      <c r="CB951" s="58"/>
      <c r="CC951" s="58"/>
      <c r="CD951" s="58"/>
      <c r="CE951" s="58"/>
      <c r="CF951" s="58"/>
      <c r="CG951" s="58"/>
      <c r="CH951" s="58"/>
      <c r="CI951" s="58"/>
      <c r="CJ951" s="58"/>
      <c r="CK951" s="71"/>
      <c r="CL951" s="71"/>
      <c r="CM951" s="71"/>
      <c r="CN951" s="71"/>
      <c r="CO951" s="71"/>
      <c r="CP951" s="71"/>
      <c r="CQ951" s="71"/>
      <c r="CR951" s="71"/>
      <c r="CS951" s="71"/>
      <c r="CT951" s="71"/>
      <c r="CU951" s="71"/>
      <c r="CV951" s="71"/>
      <c r="CW951" s="71"/>
      <c r="CX951" s="71"/>
      <c r="CY951" s="71"/>
      <c r="CZ951" s="71"/>
      <c r="DA951" s="71"/>
      <c r="DB951" s="71"/>
      <c r="DC951" s="71"/>
      <c r="DD951" s="71"/>
      <c r="DE951" s="71"/>
      <c r="DF951" s="71"/>
    </row>
    <row r="952" spans="1:110" s="57" customFormat="1" ht="12.75" customHeight="1" x14ac:dyDescent="0.2">
      <c r="A952" s="72"/>
      <c r="B952" s="63"/>
      <c r="C952" s="60" t="s">
        <v>17</v>
      </c>
      <c r="D952" s="60"/>
      <c r="E952" s="64">
        <f t="shared" si="14"/>
        <v>133.953</v>
      </c>
      <c r="F952" s="64">
        <f>15.315+118.638</f>
        <v>133.953</v>
      </c>
      <c r="G952" s="70"/>
      <c r="H952" s="60"/>
      <c r="L952" s="58"/>
      <c r="M952" s="58"/>
      <c r="N952" s="58"/>
      <c r="O952" s="58"/>
      <c r="P952" s="58"/>
      <c r="Q952" s="58"/>
      <c r="R952" s="58"/>
      <c r="S952" s="58"/>
      <c r="T952" s="58"/>
      <c r="U952" s="58"/>
      <c r="V952" s="58"/>
      <c r="W952" s="58"/>
      <c r="X952" s="58"/>
      <c r="Y952" s="58"/>
      <c r="Z952" s="58"/>
      <c r="AA952" s="58"/>
      <c r="AB952" s="58"/>
      <c r="AC952" s="58"/>
      <c r="AD952" s="58"/>
      <c r="AE952" s="58"/>
      <c r="AF952" s="58"/>
      <c r="AG952" s="58"/>
      <c r="AH952" s="58"/>
      <c r="AI952" s="58"/>
      <c r="AJ952" s="58"/>
      <c r="AK952" s="58"/>
      <c r="AL952" s="58"/>
      <c r="AM952" s="58"/>
      <c r="AN952" s="58"/>
      <c r="AO952" s="58"/>
      <c r="AP952" s="58"/>
      <c r="AQ952" s="58"/>
      <c r="AR952" s="58"/>
      <c r="AS952" s="58"/>
      <c r="AT952" s="58"/>
      <c r="AU952" s="58"/>
      <c r="AV952" s="58"/>
      <c r="AW952" s="58"/>
      <c r="AX952" s="58"/>
      <c r="AY952" s="58"/>
      <c r="AZ952" s="58"/>
      <c r="BA952" s="58"/>
      <c r="BB952" s="58"/>
      <c r="BC952" s="58"/>
      <c r="BD952" s="58"/>
      <c r="BE952" s="58"/>
      <c r="BF952" s="58"/>
      <c r="BG952" s="58"/>
      <c r="BH952" s="58"/>
      <c r="BI952" s="58"/>
      <c r="BJ952" s="58"/>
      <c r="BK952" s="58"/>
      <c r="BL952" s="58"/>
      <c r="BM952" s="58"/>
      <c r="BN952" s="58"/>
      <c r="BO952" s="58"/>
      <c r="BP952" s="58"/>
      <c r="BQ952" s="58"/>
      <c r="BR952" s="58"/>
      <c r="BS952" s="58"/>
      <c r="BT952" s="58"/>
      <c r="BU952" s="58"/>
      <c r="BV952" s="58"/>
      <c r="BW952" s="58"/>
      <c r="BX952" s="58"/>
      <c r="BY952" s="58"/>
      <c r="BZ952" s="58"/>
      <c r="CA952" s="58"/>
      <c r="CB952" s="58"/>
      <c r="CC952" s="58"/>
      <c r="CD952" s="58"/>
      <c r="CE952" s="58"/>
      <c r="CF952" s="58"/>
      <c r="CG952" s="58"/>
      <c r="CH952" s="58"/>
      <c r="CI952" s="58"/>
      <c r="CJ952" s="58"/>
      <c r="CK952" s="71"/>
      <c r="CL952" s="71"/>
      <c r="CM952" s="71"/>
      <c r="CN952" s="71"/>
      <c r="CO952" s="71"/>
      <c r="CP952" s="71"/>
      <c r="CQ952" s="71"/>
      <c r="CR952" s="71"/>
      <c r="CS952" s="71"/>
      <c r="CT952" s="71"/>
      <c r="CU952" s="71"/>
      <c r="CV952" s="71"/>
      <c r="CW952" s="71"/>
      <c r="CX952" s="71"/>
      <c r="CY952" s="71"/>
      <c r="CZ952" s="71"/>
      <c r="DA952" s="71"/>
      <c r="DB952" s="71"/>
      <c r="DC952" s="71"/>
      <c r="DD952" s="71"/>
      <c r="DE952" s="71"/>
      <c r="DF952" s="71"/>
    </row>
    <row r="953" spans="1:110" s="57" customFormat="1" ht="12.75" customHeight="1" x14ac:dyDescent="0.2">
      <c r="A953" s="72"/>
      <c r="B953" s="63" t="s">
        <v>145</v>
      </c>
      <c r="C953" s="60" t="s">
        <v>20</v>
      </c>
      <c r="D953" s="60"/>
      <c r="E953" s="64">
        <f t="shared" si="14"/>
        <v>0</v>
      </c>
      <c r="F953" s="64"/>
      <c r="G953" s="70"/>
      <c r="H953" s="60"/>
      <c r="L953" s="58"/>
      <c r="M953" s="58"/>
      <c r="N953" s="58"/>
      <c r="O953" s="58"/>
      <c r="P953" s="58"/>
      <c r="Q953" s="58"/>
      <c r="R953" s="58"/>
      <c r="S953" s="58"/>
      <c r="T953" s="58"/>
      <c r="U953" s="58"/>
      <c r="V953" s="58"/>
      <c r="W953" s="58"/>
      <c r="X953" s="58"/>
      <c r="Y953" s="58"/>
      <c r="Z953" s="58"/>
      <c r="AA953" s="58"/>
      <c r="AB953" s="58"/>
      <c r="AC953" s="58"/>
      <c r="AD953" s="58"/>
      <c r="AE953" s="58"/>
      <c r="AF953" s="58"/>
      <c r="AG953" s="58"/>
      <c r="AH953" s="58"/>
      <c r="AI953" s="58"/>
      <c r="AJ953" s="58"/>
      <c r="AK953" s="58"/>
      <c r="AL953" s="58"/>
      <c r="AM953" s="58"/>
      <c r="AN953" s="58"/>
      <c r="AO953" s="58"/>
      <c r="AP953" s="58"/>
      <c r="AQ953" s="58"/>
      <c r="AR953" s="58"/>
      <c r="AS953" s="58"/>
      <c r="AT953" s="58"/>
      <c r="AU953" s="58"/>
      <c r="AV953" s="58"/>
      <c r="AW953" s="58"/>
      <c r="AX953" s="58"/>
      <c r="AY953" s="58"/>
      <c r="AZ953" s="58"/>
      <c r="BA953" s="58"/>
      <c r="BB953" s="58"/>
      <c r="BC953" s="58"/>
      <c r="BD953" s="58"/>
      <c r="BE953" s="58"/>
      <c r="BF953" s="58"/>
      <c r="BG953" s="58"/>
      <c r="BH953" s="58"/>
      <c r="BI953" s="58"/>
      <c r="BJ953" s="58"/>
      <c r="BK953" s="58"/>
      <c r="BL953" s="58"/>
      <c r="BM953" s="58"/>
      <c r="BN953" s="58"/>
      <c r="BO953" s="58"/>
      <c r="BP953" s="58"/>
      <c r="BQ953" s="58"/>
      <c r="BR953" s="58"/>
      <c r="BS953" s="58"/>
      <c r="BT953" s="58"/>
      <c r="BU953" s="58"/>
      <c r="BV953" s="58"/>
      <c r="BW953" s="58"/>
      <c r="BX953" s="58"/>
      <c r="BY953" s="58"/>
      <c r="BZ953" s="58"/>
      <c r="CA953" s="58"/>
      <c r="CB953" s="58"/>
      <c r="CC953" s="58"/>
      <c r="CD953" s="58"/>
      <c r="CE953" s="58"/>
      <c r="CF953" s="58"/>
      <c r="CG953" s="58"/>
      <c r="CH953" s="58"/>
      <c r="CI953" s="58"/>
      <c r="CJ953" s="58"/>
      <c r="CK953" s="71"/>
      <c r="CL953" s="71"/>
      <c r="CM953" s="71"/>
      <c r="CN953" s="71"/>
      <c r="CO953" s="71"/>
      <c r="CP953" s="71"/>
      <c r="CQ953" s="71"/>
      <c r="CR953" s="71"/>
      <c r="CS953" s="71"/>
      <c r="CT953" s="71"/>
      <c r="CU953" s="71"/>
      <c r="CV953" s="71"/>
      <c r="CW953" s="71"/>
      <c r="CX953" s="71"/>
      <c r="CY953" s="71"/>
      <c r="CZ953" s="71"/>
      <c r="DA953" s="71"/>
      <c r="DB953" s="71"/>
      <c r="DC953" s="71"/>
      <c r="DD953" s="71"/>
      <c r="DE953" s="71"/>
      <c r="DF953" s="71"/>
    </row>
    <row r="954" spans="1:110" s="57" customFormat="1" ht="12.75" customHeight="1" x14ac:dyDescent="0.2">
      <c r="A954" s="72"/>
      <c r="B954" s="63"/>
      <c r="C954" s="60" t="s">
        <v>17</v>
      </c>
      <c r="D954" s="60"/>
      <c r="E954" s="64">
        <f t="shared" si="14"/>
        <v>0</v>
      </c>
      <c r="F954" s="64"/>
      <c r="G954" s="70"/>
      <c r="H954" s="60"/>
      <c r="L954" s="58"/>
      <c r="M954" s="58"/>
      <c r="N954" s="58"/>
      <c r="O954" s="58"/>
      <c r="P954" s="58"/>
      <c r="Q954" s="58"/>
      <c r="R954" s="58"/>
      <c r="S954" s="58"/>
      <c r="T954" s="58"/>
      <c r="U954" s="58"/>
      <c r="V954" s="58"/>
      <c r="W954" s="58"/>
      <c r="X954" s="58"/>
      <c r="Y954" s="58"/>
      <c r="Z954" s="58"/>
      <c r="AA954" s="58"/>
      <c r="AB954" s="58"/>
      <c r="AC954" s="58"/>
      <c r="AD954" s="58"/>
      <c r="AE954" s="58"/>
      <c r="AF954" s="58"/>
      <c r="AG954" s="58"/>
      <c r="AH954" s="58"/>
      <c r="AI954" s="58"/>
      <c r="AJ954" s="58"/>
      <c r="AK954" s="58"/>
      <c r="AL954" s="58"/>
      <c r="AM954" s="58"/>
      <c r="AN954" s="58"/>
      <c r="AO954" s="58"/>
      <c r="AP954" s="58"/>
      <c r="AQ954" s="58"/>
      <c r="AR954" s="58"/>
      <c r="AS954" s="58"/>
      <c r="AT954" s="58"/>
      <c r="AU954" s="58"/>
      <c r="AV954" s="58"/>
      <c r="AW954" s="58"/>
      <c r="AX954" s="58"/>
      <c r="AY954" s="58"/>
      <c r="AZ954" s="58"/>
      <c r="BA954" s="58"/>
      <c r="BB954" s="58"/>
      <c r="BC954" s="58"/>
      <c r="BD954" s="58"/>
      <c r="BE954" s="58"/>
      <c r="BF954" s="58"/>
      <c r="BG954" s="58"/>
      <c r="BH954" s="58"/>
      <c r="BI954" s="58"/>
      <c r="BJ954" s="58"/>
      <c r="BK954" s="58"/>
      <c r="BL954" s="58"/>
      <c r="BM954" s="58"/>
      <c r="BN954" s="58"/>
      <c r="BO954" s="58"/>
      <c r="BP954" s="58"/>
      <c r="BQ954" s="58"/>
      <c r="BR954" s="58"/>
      <c r="BS954" s="58"/>
      <c r="BT954" s="58"/>
      <c r="BU954" s="58"/>
      <c r="BV954" s="58"/>
      <c r="BW954" s="58"/>
      <c r="BX954" s="58"/>
      <c r="BY954" s="58"/>
      <c r="BZ954" s="58"/>
      <c r="CA954" s="58"/>
      <c r="CB954" s="58"/>
      <c r="CC954" s="58"/>
      <c r="CD954" s="58"/>
      <c r="CE954" s="58"/>
      <c r="CF954" s="58"/>
      <c r="CG954" s="58"/>
      <c r="CH954" s="58"/>
      <c r="CI954" s="58"/>
      <c r="CJ954" s="58"/>
      <c r="CK954" s="71"/>
      <c r="CL954" s="71"/>
      <c r="CM954" s="71"/>
      <c r="CN954" s="71"/>
      <c r="CO954" s="71"/>
      <c r="CP954" s="71"/>
      <c r="CQ954" s="71"/>
      <c r="CR954" s="71"/>
      <c r="CS954" s="71"/>
      <c r="CT954" s="71"/>
      <c r="CU954" s="71"/>
      <c r="CV954" s="71"/>
      <c r="CW954" s="71"/>
      <c r="CX954" s="71"/>
      <c r="CY954" s="71"/>
      <c r="CZ954" s="71"/>
      <c r="DA954" s="71"/>
      <c r="DB954" s="71"/>
      <c r="DC954" s="71"/>
      <c r="DD954" s="71"/>
      <c r="DE954" s="71"/>
      <c r="DF954" s="71"/>
    </row>
    <row r="955" spans="1:110" s="57" customFormat="1" ht="12.75" customHeight="1" x14ac:dyDescent="0.2">
      <c r="A955" s="72"/>
      <c r="B955" s="67" t="s">
        <v>147</v>
      </c>
      <c r="C955" s="60" t="s">
        <v>148</v>
      </c>
      <c r="D955" s="60"/>
      <c r="E955" s="64">
        <f t="shared" si="14"/>
        <v>0</v>
      </c>
      <c r="F955" s="64"/>
      <c r="G955" s="70"/>
      <c r="H955" s="60"/>
      <c r="L955" s="58"/>
      <c r="M955" s="58"/>
      <c r="N955" s="58"/>
      <c r="O955" s="58"/>
      <c r="P955" s="58"/>
      <c r="Q955" s="58"/>
      <c r="R955" s="58"/>
      <c r="S955" s="58"/>
      <c r="T955" s="58"/>
      <c r="U955" s="58"/>
      <c r="V955" s="58"/>
      <c r="W955" s="58"/>
      <c r="X955" s="58"/>
      <c r="Y955" s="58"/>
      <c r="Z955" s="58"/>
      <c r="AA955" s="58"/>
      <c r="AB955" s="58"/>
      <c r="AC955" s="58"/>
      <c r="AD955" s="58"/>
      <c r="AE955" s="58"/>
      <c r="AF955" s="58"/>
      <c r="AG955" s="58"/>
      <c r="AH955" s="58"/>
      <c r="AI955" s="58"/>
      <c r="AJ955" s="58"/>
      <c r="AK955" s="58"/>
      <c r="AL955" s="58"/>
      <c r="AM955" s="58"/>
      <c r="AN955" s="58"/>
      <c r="AO955" s="58"/>
      <c r="AP955" s="58"/>
      <c r="AQ955" s="58"/>
      <c r="AR955" s="58"/>
      <c r="AS955" s="58"/>
      <c r="AT955" s="58"/>
      <c r="AU955" s="58"/>
      <c r="AV955" s="58"/>
      <c r="AW955" s="58"/>
      <c r="AX955" s="58"/>
      <c r="AY955" s="58"/>
      <c r="AZ955" s="58"/>
      <c r="BA955" s="58"/>
      <c r="BB955" s="58"/>
      <c r="BC955" s="58"/>
      <c r="BD955" s="58"/>
      <c r="BE955" s="58"/>
      <c r="BF955" s="58"/>
      <c r="BG955" s="58"/>
      <c r="BH955" s="58"/>
      <c r="BI955" s="58"/>
      <c r="BJ955" s="58"/>
      <c r="BK955" s="58"/>
      <c r="BL955" s="58"/>
      <c r="BM955" s="58"/>
      <c r="BN955" s="58"/>
      <c r="BO955" s="58"/>
      <c r="BP955" s="58"/>
      <c r="BQ955" s="58"/>
      <c r="BR955" s="58"/>
      <c r="BS955" s="58"/>
      <c r="BT955" s="58"/>
      <c r="BU955" s="58"/>
      <c r="BV955" s="58"/>
      <c r="BW955" s="58"/>
      <c r="BX955" s="58"/>
      <c r="BY955" s="58"/>
      <c r="BZ955" s="58"/>
      <c r="CA955" s="58"/>
      <c r="CB955" s="58"/>
      <c r="CC955" s="58"/>
      <c r="CD955" s="58"/>
      <c r="CE955" s="58"/>
      <c r="CF955" s="58"/>
      <c r="CG955" s="58"/>
      <c r="CH955" s="58"/>
      <c r="CI955" s="58"/>
      <c r="CJ955" s="58"/>
      <c r="CK955" s="71"/>
      <c r="CL955" s="71"/>
      <c r="CM955" s="71"/>
      <c r="CN955" s="71"/>
      <c r="CO955" s="71"/>
      <c r="CP955" s="71"/>
      <c r="CQ955" s="71"/>
      <c r="CR955" s="71"/>
      <c r="CS955" s="71"/>
      <c r="CT955" s="71"/>
      <c r="CU955" s="71"/>
      <c r="CV955" s="71"/>
      <c r="CW955" s="71"/>
      <c r="CX955" s="71"/>
      <c r="CY955" s="71"/>
      <c r="CZ955" s="71"/>
      <c r="DA955" s="71"/>
      <c r="DB955" s="71"/>
      <c r="DC955" s="71"/>
      <c r="DD955" s="71"/>
      <c r="DE955" s="71"/>
      <c r="DF955" s="71"/>
    </row>
    <row r="956" spans="1:110" s="57" customFormat="1" ht="12.75" customHeight="1" x14ac:dyDescent="0.2">
      <c r="A956" s="72"/>
      <c r="B956" s="67"/>
      <c r="C956" s="60" t="s">
        <v>17</v>
      </c>
      <c r="D956" s="60"/>
      <c r="E956" s="64">
        <f t="shared" si="14"/>
        <v>0</v>
      </c>
      <c r="F956" s="64"/>
      <c r="G956" s="70"/>
      <c r="H956" s="60"/>
      <c r="L956" s="58"/>
      <c r="M956" s="58"/>
      <c r="N956" s="58"/>
      <c r="O956" s="58"/>
      <c r="P956" s="58"/>
      <c r="Q956" s="58"/>
      <c r="R956" s="58"/>
      <c r="S956" s="58"/>
      <c r="T956" s="58"/>
      <c r="U956" s="58"/>
      <c r="V956" s="58"/>
      <c r="W956" s="58"/>
      <c r="X956" s="58"/>
      <c r="Y956" s="58"/>
      <c r="Z956" s="58"/>
      <c r="AA956" s="58"/>
      <c r="AB956" s="58"/>
      <c r="AC956" s="58"/>
      <c r="AD956" s="58"/>
      <c r="AE956" s="58"/>
      <c r="AF956" s="58"/>
      <c r="AG956" s="58"/>
      <c r="AH956" s="58"/>
      <c r="AI956" s="58"/>
      <c r="AJ956" s="58"/>
      <c r="AK956" s="58"/>
      <c r="AL956" s="58"/>
      <c r="AM956" s="58"/>
      <c r="AN956" s="58"/>
      <c r="AO956" s="58"/>
      <c r="AP956" s="58"/>
      <c r="AQ956" s="58"/>
      <c r="AR956" s="58"/>
      <c r="AS956" s="58"/>
      <c r="AT956" s="58"/>
      <c r="AU956" s="58"/>
      <c r="AV956" s="58"/>
      <c r="AW956" s="58"/>
      <c r="AX956" s="58"/>
      <c r="AY956" s="58"/>
      <c r="AZ956" s="58"/>
      <c r="BA956" s="58"/>
      <c r="BB956" s="58"/>
      <c r="BC956" s="58"/>
      <c r="BD956" s="58"/>
      <c r="BE956" s="58"/>
      <c r="BF956" s="58"/>
      <c r="BG956" s="58"/>
      <c r="BH956" s="58"/>
      <c r="BI956" s="58"/>
      <c r="BJ956" s="58"/>
      <c r="BK956" s="58"/>
      <c r="BL956" s="58"/>
      <c r="BM956" s="58"/>
      <c r="BN956" s="58"/>
      <c r="BO956" s="58"/>
      <c r="BP956" s="58"/>
      <c r="BQ956" s="58"/>
      <c r="BR956" s="58"/>
      <c r="BS956" s="58"/>
      <c r="BT956" s="58"/>
      <c r="BU956" s="58"/>
      <c r="BV956" s="58"/>
      <c r="BW956" s="58"/>
      <c r="BX956" s="58"/>
      <c r="BY956" s="58"/>
      <c r="BZ956" s="58"/>
      <c r="CA956" s="58"/>
      <c r="CB956" s="58"/>
      <c r="CC956" s="58"/>
      <c r="CD956" s="58"/>
      <c r="CE956" s="58"/>
      <c r="CF956" s="58"/>
      <c r="CG956" s="58"/>
      <c r="CH956" s="58"/>
      <c r="CI956" s="58"/>
      <c r="CJ956" s="58"/>
      <c r="CK956" s="71"/>
      <c r="CL956" s="71"/>
      <c r="CM956" s="71"/>
      <c r="CN956" s="71"/>
      <c r="CO956" s="71"/>
      <c r="CP956" s="71"/>
      <c r="CQ956" s="71"/>
      <c r="CR956" s="71"/>
      <c r="CS956" s="71"/>
      <c r="CT956" s="71"/>
      <c r="CU956" s="71"/>
      <c r="CV956" s="71"/>
      <c r="CW956" s="71"/>
      <c r="CX956" s="71"/>
      <c r="CY956" s="71"/>
      <c r="CZ956" s="71"/>
      <c r="DA956" s="71"/>
      <c r="DB956" s="71"/>
      <c r="DC956" s="71"/>
      <c r="DD956" s="71"/>
      <c r="DE956" s="71"/>
      <c r="DF956" s="71"/>
    </row>
    <row r="957" spans="1:110" s="57" customFormat="1" ht="12.75" customHeight="1" x14ac:dyDescent="0.2">
      <c r="A957" s="72"/>
      <c r="B957" s="63" t="s">
        <v>150</v>
      </c>
      <c r="C957" s="60" t="s">
        <v>64</v>
      </c>
      <c r="D957" s="68"/>
      <c r="E957" s="64">
        <f t="shared" si="14"/>
        <v>0</v>
      </c>
      <c r="F957" s="64"/>
      <c r="G957" s="70"/>
      <c r="H957" s="68"/>
      <c r="L957" s="58"/>
      <c r="M957" s="58"/>
      <c r="N957" s="58"/>
      <c r="O957" s="58"/>
      <c r="P957" s="58"/>
      <c r="Q957" s="58"/>
      <c r="R957" s="58"/>
      <c r="S957" s="58"/>
      <c r="T957" s="58"/>
      <c r="U957" s="58"/>
      <c r="V957" s="58"/>
      <c r="W957" s="58"/>
      <c r="X957" s="58"/>
      <c r="Y957" s="58"/>
      <c r="Z957" s="58"/>
      <c r="AA957" s="58"/>
      <c r="AB957" s="58"/>
      <c r="AC957" s="58"/>
      <c r="AD957" s="58"/>
      <c r="AE957" s="58"/>
      <c r="AF957" s="58"/>
      <c r="AG957" s="58"/>
      <c r="AH957" s="58"/>
      <c r="AI957" s="58"/>
      <c r="AJ957" s="58"/>
      <c r="AK957" s="58"/>
      <c r="AL957" s="58"/>
      <c r="AM957" s="58"/>
      <c r="AN957" s="58"/>
      <c r="AO957" s="58"/>
      <c r="AP957" s="58"/>
      <c r="AQ957" s="58"/>
      <c r="AR957" s="58"/>
      <c r="AS957" s="58"/>
      <c r="AT957" s="58"/>
      <c r="AU957" s="58"/>
      <c r="AV957" s="58"/>
      <c r="AW957" s="58"/>
      <c r="AX957" s="58"/>
      <c r="AY957" s="58"/>
      <c r="AZ957" s="58"/>
      <c r="BA957" s="58"/>
      <c r="BB957" s="58"/>
      <c r="BC957" s="58"/>
      <c r="BD957" s="58"/>
      <c r="BE957" s="58"/>
      <c r="BF957" s="58"/>
      <c r="BG957" s="58"/>
      <c r="BH957" s="58"/>
      <c r="BI957" s="58"/>
      <c r="BJ957" s="58"/>
      <c r="BK957" s="58"/>
      <c r="BL957" s="58"/>
      <c r="BM957" s="58"/>
      <c r="BN957" s="58"/>
      <c r="BO957" s="58"/>
      <c r="BP957" s="58"/>
      <c r="BQ957" s="58"/>
      <c r="BR957" s="58"/>
      <c r="BS957" s="58"/>
      <c r="BT957" s="58"/>
      <c r="BU957" s="58"/>
      <c r="BV957" s="58"/>
      <c r="BW957" s="58"/>
      <c r="BX957" s="58"/>
      <c r="BY957" s="58"/>
      <c r="BZ957" s="58"/>
      <c r="CA957" s="58"/>
      <c r="CB957" s="58"/>
      <c r="CC957" s="58"/>
      <c r="CD957" s="58"/>
      <c r="CE957" s="58"/>
      <c r="CF957" s="58"/>
      <c r="CG957" s="58"/>
      <c r="CH957" s="58"/>
      <c r="CI957" s="58"/>
      <c r="CJ957" s="58"/>
      <c r="CK957" s="71"/>
      <c r="CL957" s="71"/>
      <c r="CM957" s="71"/>
      <c r="CN957" s="71"/>
      <c r="CO957" s="71"/>
      <c r="CP957" s="71"/>
      <c r="CQ957" s="71"/>
      <c r="CR957" s="71"/>
      <c r="CS957" s="71"/>
      <c r="CT957" s="71"/>
      <c r="CU957" s="71"/>
      <c r="CV957" s="71"/>
      <c r="CW957" s="71"/>
      <c r="CX957" s="71"/>
      <c r="CY957" s="71"/>
      <c r="CZ957" s="71"/>
      <c r="DA957" s="71"/>
      <c r="DB957" s="71"/>
      <c r="DC957" s="71"/>
      <c r="DD957" s="71"/>
      <c r="DE957" s="71"/>
      <c r="DF957" s="71"/>
    </row>
    <row r="958" spans="1:110" s="57" customFormat="1" ht="12.75" customHeight="1" x14ac:dyDescent="0.2">
      <c r="A958" s="76"/>
      <c r="B958" s="63"/>
      <c r="C958" s="60" t="s">
        <v>17</v>
      </c>
      <c r="D958" s="68"/>
      <c r="E958" s="64">
        <f t="shared" si="14"/>
        <v>0</v>
      </c>
      <c r="F958" s="64"/>
      <c r="G958" s="70"/>
      <c r="H958" s="68"/>
      <c r="L958" s="58"/>
      <c r="M958" s="58"/>
      <c r="N958" s="58"/>
      <c r="O958" s="58"/>
      <c r="P958" s="58"/>
      <c r="Q958" s="58"/>
      <c r="R958" s="58"/>
      <c r="S958" s="58"/>
      <c r="T958" s="58"/>
      <c r="U958" s="58"/>
      <c r="V958" s="58"/>
      <c r="W958" s="58"/>
      <c r="X958" s="58"/>
      <c r="Y958" s="58"/>
      <c r="Z958" s="58"/>
      <c r="AA958" s="58"/>
      <c r="AB958" s="58"/>
      <c r="AC958" s="58"/>
      <c r="AD958" s="58"/>
      <c r="AE958" s="58"/>
      <c r="AF958" s="58"/>
      <c r="AG958" s="58"/>
      <c r="AH958" s="58"/>
      <c r="AI958" s="58"/>
      <c r="AJ958" s="58"/>
      <c r="AK958" s="58"/>
      <c r="AL958" s="58"/>
      <c r="AM958" s="58"/>
      <c r="AN958" s="58"/>
      <c r="AO958" s="58"/>
      <c r="AP958" s="58"/>
      <c r="AQ958" s="58"/>
      <c r="AR958" s="58"/>
      <c r="AS958" s="58"/>
      <c r="AT958" s="58"/>
      <c r="AU958" s="58"/>
      <c r="AV958" s="58"/>
      <c r="AW958" s="58"/>
      <c r="AX958" s="58"/>
      <c r="AY958" s="58"/>
      <c r="AZ958" s="58"/>
      <c r="BA958" s="58"/>
      <c r="BB958" s="58"/>
      <c r="BC958" s="58"/>
      <c r="BD958" s="58"/>
      <c r="BE958" s="58"/>
      <c r="BF958" s="58"/>
      <c r="BG958" s="58"/>
      <c r="BH958" s="58"/>
      <c r="BI958" s="58"/>
      <c r="BJ958" s="58"/>
      <c r="BK958" s="58"/>
      <c r="BL958" s="58"/>
      <c r="BM958" s="58"/>
      <c r="BN958" s="58"/>
      <c r="BO958" s="58"/>
      <c r="BP958" s="58"/>
      <c r="BQ958" s="58"/>
      <c r="BR958" s="58"/>
      <c r="BS958" s="58"/>
      <c r="BT958" s="58"/>
      <c r="BU958" s="58"/>
      <c r="BV958" s="58"/>
      <c r="BW958" s="58"/>
      <c r="BX958" s="58"/>
      <c r="BY958" s="58"/>
      <c r="BZ958" s="58"/>
      <c r="CA958" s="58"/>
      <c r="CB958" s="58"/>
      <c r="CC958" s="58"/>
      <c r="CD958" s="58"/>
      <c r="CE958" s="58"/>
      <c r="CF958" s="58"/>
      <c r="CG958" s="58"/>
      <c r="CH958" s="58"/>
      <c r="CI958" s="58"/>
      <c r="CJ958" s="58"/>
      <c r="CK958" s="71"/>
      <c r="CL958" s="71"/>
      <c r="CM958" s="71"/>
      <c r="CN958" s="71"/>
      <c r="CO958" s="71"/>
      <c r="CP958" s="71"/>
      <c r="CQ958" s="71"/>
      <c r="CR958" s="71"/>
      <c r="CS958" s="71"/>
      <c r="CT958" s="71"/>
      <c r="CU958" s="71"/>
      <c r="CV958" s="71"/>
      <c r="CW958" s="71"/>
      <c r="CX958" s="71"/>
      <c r="CY958" s="71"/>
      <c r="CZ958" s="71"/>
      <c r="DA958" s="71"/>
      <c r="DB958" s="71"/>
      <c r="DC958" s="71"/>
      <c r="DD958" s="71"/>
      <c r="DE958" s="71"/>
      <c r="DF958" s="71"/>
    </row>
    <row r="959" spans="1:110" s="71" customFormat="1" ht="12.75" customHeight="1" x14ac:dyDescent="0.2">
      <c r="A959" s="18">
        <v>11</v>
      </c>
      <c r="B959" s="69" t="s">
        <v>71</v>
      </c>
      <c r="C959" s="60" t="s">
        <v>19</v>
      </c>
      <c r="D959" s="68"/>
      <c r="E959" s="70">
        <f t="shared" si="14"/>
        <v>1</v>
      </c>
      <c r="F959" s="70">
        <v>1</v>
      </c>
      <c r="G959" s="70"/>
      <c r="H959" s="68"/>
      <c r="I959" s="57"/>
      <c r="J959" s="57"/>
      <c r="K959" s="57"/>
      <c r="L959" s="58"/>
      <c r="M959" s="58"/>
      <c r="N959" s="58"/>
      <c r="O959" s="58"/>
      <c r="P959" s="58"/>
      <c r="Q959" s="58"/>
      <c r="R959" s="58"/>
      <c r="S959" s="58"/>
      <c r="T959" s="58"/>
      <c r="U959" s="58"/>
      <c r="V959" s="58"/>
      <c r="W959" s="58"/>
      <c r="X959" s="58"/>
      <c r="Y959" s="58"/>
      <c r="Z959" s="58"/>
      <c r="AA959" s="58"/>
      <c r="AB959" s="58"/>
      <c r="AC959" s="58"/>
      <c r="AD959" s="58"/>
      <c r="AE959" s="58"/>
      <c r="AF959" s="58"/>
      <c r="AG959" s="58"/>
      <c r="AH959" s="58"/>
      <c r="AI959" s="58"/>
      <c r="AJ959" s="58"/>
      <c r="AK959" s="58"/>
      <c r="AL959" s="58"/>
      <c r="AM959" s="58"/>
      <c r="AN959" s="58"/>
      <c r="AO959" s="58"/>
      <c r="AP959" s="58"/>
      <c r="AQ959" s="58"/>
      <c r="AR959" s="58"/>
      <c r="AS959" s="58"/>
      <c r="AT959" s="58"/>
      <c r="AU959" s="58"/>
      <c r="AV959" s="58"/>
      <c r="AW959" s="58"/>
      <c r="AX959" s="58"/>
      <c r="AY959" s="58"/>
      <c r="AZ959" s="58"/>
      <c r="BA959" s="58"/>
      <c r="BB959" s="58"/>
      <c r="BC959" s="58"/>
      <c r="BD959" s="58"/>
      <c r="BE959" s="58"/>
      <c r="BF959" s="58"/>
      <c r="BG959" s="58"/>
      <c r="BH959" s="58"/>
      <c r="BI959" s="58"/>
      <c r="BJ959" s="58"/>
      <c r="BK959" s="58"/>
      <c r="BL959" s="58"/>
      <c r="BM959" s="58"/>
      <c r="BN959" s="58"/>
      <c r="BO959" s="58"/>
      <c r="BP959" s="58"/>
      <c r="BQ959" s="58"/>
      <c r="BR959" s="58"/>
      <c r="BS959" s="58"/>
      <c r="BT959" s="58"/>
      <c r="BU959" s="58"/>
      <c r="BV959" s="58"/>
      <c r="BW959" s="58"/>
      <c r="BX959" s="58"/>
      <c r="BY959" s="58"/>
      <c r="BZ959" s="58"/>
      <c r="CA959" s="58"/>
      <c r="CB959" s="58"/>
      <c r="CC959" s="58"/>
      <c r="CD959" s="58"/>
      <c r="CE959" s="58"/>
      <c r="CF959" s="58"/>
      <c r="CG959" s="58"/>
      <c r="CH959" s="58"/>
      <c r="CI959" s="58"/>
      <c r="CJ959" s="58"/>
    </row>
    <row r="960" spans="1:110" s="71" customFormat="1" ht="12.75" customHeight="1" x14ac:dyDescent="0.2">
      <c r="A960" s="72"/>
      <c r="B960" s="73"/>
      <c r="C960" s="60" t="s">
        <v>17</v>
      </c>
      <c r="D960" s="61"/>
      <c r="E960" s="70">
        <f t="shared" si="14"/>
        <v>183.54900000000001</v>
      </c>
      <c r="F960" s="70">
        <f>F962+F964+F966+F968</f>
        <v>183.54900000000001</v>
      </c>
      <c r="G960" s="70">
        <f>G962+G964+G966+G968</f>
        <v>0</v>
      </c>
      <c r="H960" s="61"/>
      <c r="I960" s="57"/>
      <c r="J960" s="57"/>
      <c r="K960" s="57"/>
      <c r="L960" s="58"/>
      <c r="M960" s="58"/>
      <c r="N960" s="58"/>
      <c r="O960" s="58"/>
      <c r="P960" s="58"/>
      <c r="Q960" s="58"/>
      <c r="R960" s="58"/>
      <c r="S960" s="58"/>
      <c r="T960" s="58"/>
      <c r="U960" s="58"/>
      <c r="V960" s="58"/>
      <c r="W960" s="58"/>
      <c r="X960" s="58"/>
      <c r="Y960" s="58"/>
      <c r="Z960" s="58"/>
      <c r="AA960" s="58"/>
      <c r="AB960" s="58"/>
      <c r="AC960" s="58"/>
      <c r="AD960" s="58"/>
      <c r="AE960" s="58"/>
      <c r="AF960" s="58"/>
      <c r="AG960" s="58"/>
      <c r="AH960" s="58"/>
      <c r="AI960" s="58"/>
      <c r="AJ960" s="58"/>
      <c r="AK960" s="58"/>
      <c r="AL960" s="58"/>
      <c r="AM960" s="58"/>
      <c r="AN960" s="58"/>
      <c r="AO960" s="58"/>
      <c r="AP960" s="58"/>
      <c r="AQ960" s="58"/>
      <c r="AR960" s="58"/>
      <c r="AS960" s="58"/>
      <c r="AT960" s="58"/>
      <c r="AU960" s="58"/>
      <c r="AV960" s="58"/>
      <c r="AW960" s="58"/>
      <c r="AX960" s="58"/>
      <c r="AY960" s="58"/>
      <c r="AZ960" s="58"/>
      <c r="BA960" s="58"/>
      <c r="BB960" s="58"/>
      <c r="BC960" s="58"/>
      <c r="BD960" s="58"/>
      <c r="BE960" s="58"/>
      <c r="BF960" s="58"/>
      <c r="BG960" s="58"/>
      <c r="BH960" s="58"/>
      <c r="BI960" s="58"/>
      <c r="BJ960" s="58"/>
      <c r="BK960" s="58"/>
      <c r="BL960" s="58"/>
      <c r="BM960" s="58"/>
      <c r="BN960" s="58"/>
      <c r="BO960" s="58"/>
      <c r="BP960" s="58"/>
      <c r="BQ960" s="58"/>
      <c r="BR960" s="58"/>
      <c r="BS960" s="58"/>
      <c r="BT960" s="58"/>
      <c r="BU960" s="58"/>
      <c r="BV960" s="58"/>
      <c r="BW960" s="58"/>
      <c r="BX960" s="58"/>
      <c r="BY960" s="58"/>
      <c r="BZ960" s="58"/>
      <c r="CA960" s="58"/>
      <c r="CB960" s="58"/>
      <c r="CC960" s="58"/>
      <c r="CD960" s="58"/>
      <c r="CE960" s="58"/>
      <c r="CF960" s="58"/>
      <c r="CG960" s="58"/>
      <c r="CH960" s="58"/>
      <c r="CI960" s="58"/>
      <c r="CJ960" s="58"/>
    </row>
    <row r="961" spans="1:110" s="71" customFormat="1" ht="12.75" customHeight="1" x14ac:dyDescent="0.2">
      <c r="A961" s="72"/>
      <c r="B961" s="63" t="s">
        <v>143</v>
      </c>
      <c r="C961" s="60" t="s">
        <v>20</v>
      </c>
      <c r="D961" s="60"/>
      <c r="E961" s="70">
        <f t="shared" si="14"/>
        <v>0.06</v>
      </c>
      <c r="F961" s="70">
        <v>0.06</v>
      </c>
      <c r="G961" s="70"/>
      <c r="H961" s="60"/>
      <c r="I961" s="57"/>
      <c r="J961" s="57"/>
      <c r="K961" s="57"/>
      <c r="L961" s="58"/>
      <c r="M961" s="58"/>
      <c r="N961" s="58"/>
      <c r="O961" s="58"/>
      <c r="P961" s="58"/>
      <c r="Q961" s="58"/>
      <c r="R961" s="58"/>
      <c r="S961" s="58"/>
      <c r="T961" s="58"/>
      <c r="U961" s="58"/>
      <c r="V961" s="58"/>
      <c r="W961" s="58"/>
      <c r="X961" s="58"/>
      <c r="Y961" s="58"/>
      <c r="Z961" s="58"/>
      <c r="AA961" s="58"/>
      <c r="AB961" s="58"/>
      <c r="AC961" s="58"/>
      <c r="AD961" s="58"/>
      <c r="AE961" s="58"/>
      <c r="AF961" s="58"/>
      <c r="AG961" s="58"/>
      <c r="AH961" s="58"/>
      <c r="AI961" s="58"/>
      <c r="AJ961" s="58"/>
      <c r="AK961" s="58"/>
      <c r="AL961" s="58"/>
      <c r="AM961" s="58"/>
      <c r="AN961" s="58"/>
      <c r="AO961" s="58"/>
      <c r="AP961" s="58"/>
      <c r="AQ961" s="58"/>
      <c r="AR961" s="58"/>
      <c r="AS961" s="58"/>
      <c r="AT961" s="58"/>
      <c r="AU961" s="58"/>
      <c r="AV961" s="58"/>
      <c r="AW961" s="58"/>
      <c r="AX961" s="58"/>
      <c r="AY961" s="58"/>
      <c r="AZ961" s="58"/>
      <c r="BA961" s="58"/>
      <c r="BB961" s="58"/>
      <c r="BC961" s="58"/>
      <c r="BD961" s="58"/>
      <c r="BE961" s="58"/>
      <c r="BF961" s="58"/>
      <c r="BG961" s="58"/>
      <c r="BH961" s="58"/>
      <c r="BI961" s="58"/>
      <c r="BJ961" s="58"/>
      <c r="BK961" s="58"/>
      <c r="BL961" s="58"/>
      <c r="BM961" s="58"/>
      <c r="BN961" s="58"/>
      <c r="BO961" s="58"/>
      <c r="BP961" s="58"/>
      <c r="BQ961" s="58"/>
      <c r="BR961" s="58"/>
      <c r="BS961" s="58"/>
      <c r="BT961" s="58"/>
      <c r="BU961" s="58"/>
      <c r="BV961" s="58"/>
      <c r="BW961" s="58"/>
      <c r="BX961" s="58"/>
      <c r="BY961" s="58"/>
      <c r="BZ961" s="58"/>
      <c r="CA961" s="58"/>
      <c r="CB961" s="58"/>
      <c r="CC961" s="58"/>
      <c r="CD961" s="58"/>
      <c r="CE961" s="58"/>
      <c r="CF961" s="58"/>
      <c r="CG961" s="58"/>
      <c r="CH961" s="58"/>
      <c r="CI961" s="58"/>
      <c r="CJ961" s="58"/>
    </row>
    <row r="962" spans="1:110" s="71" customFormat="1" ht="12.75" customHeight="1" x14ac:dyDescent="0.2">
      <c r="A962" s="72"/>
      <c r="B962" s="63"/>
      <c r="C962" s="60" t="s">
        <v>17</v>
      </c>
      <c r="D962" s="60"/>
      <c r="E962" s="70">
        <f t="shared" si="14"/>
        <v>180.45400000000001</v>
      </c>
      <c r="F962" s="70">
        <v>180.45400000000001</v>
      </c>
      <c r="G962" s="70"/>
      <c r="H962" s="60"/>
      <c r="I962" s="57"/>
      <c r="J962" s="57"/>
      <c r="K962" s="57"/>
      <c r="L962" s="58"/>
      <c r="M962" s="58"/>
      <c r="N962" s="58"/>
      <c r="O962" s="58"/>
      <c r="P962" s="58"/>
      <c r="Q962" s="58"/>
      <c r="R962" s="58"/>
      <c r="S962" s="58"/>
      <c r="T962" s="58"/>
      <c r="U962" s="58"/>
      <c r="V962" s="58"/>
      <c r="W962" s="58"/>
      <c r="X962" s="58"/>
      <c r="Y962" s="58"/>
      <c r="Z962" s="58"/>
      <c r="AA962" s="58"/>
      <c r="AB962" s="58"/>
      <c r="AC962" s="58"/>
      <c r="AD962" s="58"/>
      <c r="AE962" s="58"/>
      <c r="AF962" s="58"/>
      <c r="AG962" s="58"/>
      <c r="AH962" s="58"/>
      <c r="AI962" s="58"/>
      <c r="AJ962" s="58"/>
      <c r="AK962" s="58"/>
      <c r="AL962" s="58"/>
      <c r="AM962" s="58"/>
      <c r="AN962" s="58"/>
      <c r="AO962" s="58"/>
      <c r="AP962" s="58"/>
      <c r="AQ962" s="58"/>
      <c r="AR962" s="58"/>
      <c r="AS962" s="58"/>
      <c r="AT962" s="58"/>
      <c r="AU962" s="58"/>
      <c r="AV962" s="58"/>
      <c r="AW962" s="58"/>
      <c r="AX962" s="58"/>
      <c r="AY962" s="58"/>
      <c r="AZ962" s="58"/>
      <c r="BA962" s="58"/>
      <c r="BB962" s="58"/>
      <c r="BC962" s="58"/>
      <c r="BD962" s="58"/>
      <c r="BE962" s="58"/>
      <c r="BF962" s="58"/>
      <c r="BG962" s="58"/>
      <c r="BH962" s="58"/>
      <c r="BI962" s="58"/>
      <c r="BJ962" s="58"/>
      <c r="BK962" s="58"/>
      <c r="BL962" s="58"/>
      <c r="BM962" s="58"/>
      <c r="BN962" s="58"/>
      <c r="BO962" s="58"/>
      <c r="BP962" s="58"/>
      <c r="BQ962" s="58"/>
      <c r="BR962" s="58"/>
      <c r="BS962" s="58"/>
      <c r="BT962" s="58"/>
      <c r="BU962" s="58"/>
      <c r="BV962" s="58"/>
      <c r="BW962" s="58"/>
      <c r="BX962" s="58"/>
      <c r="BY962" s="58"/>
      <c r="BZ962" s="58"/>
      <c r="CA962" s="58"/>
      <c r="CB962" s="58"/>
      <c r="CC962" s="58"/>
      <c r="CD962" s="58"/>
      <c r="CE962" s="58"/>
      <c r="CF962" s="58"/>
      <c r="CG962" s="58"/>
      <c r="CH962" s="58"/>
      <c r="CI962" s="58"/>
      <c r="CJ962" s="58"/>
    </row>
    <row r="963" spans="1:110" s="71" customFormat="1" ht="12.75" customHeight="1" x14ac:dyDescent="0.2">
      <c r="A963" s="72"/>
      <c r="B963" s="63" t="s">
        <v>145</v>
      </c>
      <c r="C963" s="60" t="s">
        <v>20</v>
      </c>
      <c r="D963" s="60"/>
      <c r="E963" s="70">
        <f t="shared" si="14"/>
        <v>4.1999999999999997E-3</v>
      </c>
      <c r="F963" s="70">
        <v>4.1999999999999997E-3</v>
      </c>
      <c r="G963" s="70"/>
      <c r="H963" s="60"/>
      <c r="I963" s="57"/>
      <c r="J963" s="57"/>
      <c r="K963" s="57"/>
      <c r="L963" s="58"/>
      <c r="M963" s="58"/>
      <c r="N963" s="58"/>
      <c r="O963" s="58"/>
      <c r="P963" s="58"/>
      <c r="Q963" s="58"/>
      <c r="R963" s="58"/>
      <c r="S963" s="58"/>
      <c r="T963" s="58"/>
      <c r="U963" s="58"/>
      <c r="V963" s="58"/>
      <c r="W963" s="58"/>
      <c r="X963" s="58"/>
      <c r="Y963" s="58"/>
      <c r="Z963" s="58"/>
      <c r="AA963" s="58"/>
      <c r="AB963" s="58"/>
      <c r="AC963" s="58"/>
      <c r="AD963" s="58"/>
      <c r="AE963" s="58"/>
      <c r="AF963" s="58"/>
      <c r="AG963" s="58"/>
      <c r="AH963" s="58"/>
      <c r="AI963" s="58"/>
      <c r="AJ963" s="58"/>
      <c r="AK963" s="58"/>
      <c r="AL963" s="58"/>
      <c r="AM963" s="58"/>
      <c r="AN963" s="58"/>
      <c r="AO963" s="58"/>
      <c r="AP963" s="58"/>
      <c r="AQ963" s="58"/>
      <c r="AR963" s="58"/>
      <c r="AS963" s="58"/>
      <c r="AT963" s="58"/>
      <c r="AU963" s="58"/>
      <c r="AV963" s="58"/>
      <c r="AW963" s="58"/>
      <c r="AX963" s="58"/>
      <c r="AY963" s="58"/>
      <c r="AZ963" s="58"/>
      <c r="BA963" s="58"/>
      <c r="BB963" s="58"/>
      <c r="BC963" s="58"/>
      <c r="BD963" s="58"/>
      <c r="BE963" s="58"/>
      <c r="BF963" s="58"/>
      <c r="BG963" s="58"/>
      <c r="BH963" s="58"/>
      <c r="BI963" s="58"/>
      <c r="BJ963" s="58"/>
      <c r="BK963" s="58"/>
      <c r="BL963" s="58"/>
      <c r="BM963" s="58"/>
      <c r="BN963" s="58"/>
      <c r="BO963" s="58"/>
      <c r="BP963" s="58"/>
      <c r="BQ963" s="58"/>
      <c r="BR963" s="58"/>
      <c r="BS963" s="58"/>
      <c r="BT963" s="58"/>
      <c r="BU963" s="58"/>
      <c r="BV963" s="58"/>
      <c r="BW963" s="58"/>
      <c r="BX963" s="58"/>
      <c r="BY963" s="58"/>
      <c r="BZ963" s="58"/>
      <c r="CA963" s="58"/>
      <c r="CB963" s="58"/>
      <c r="CC963" s="58"/>
      <c r="CD963" s="58"/>
      <c r="CE963" s="58"/>
      <c r="CF963" s="58"/>
      <c r="CG963" s="58"/>
      <c r="CH963" s="58"/>
      <c r="CI963" s="58"/>
      <c r="CJ963" s="58"/>
    </row>
    <row r="964" spans="1:110" s="71" customFormat="1" ht="12.75" customHeight="1" x14ac:dyDescent="0.2">
      <c r="A964" s="72"/>
      <c r="B964" s="63"/>
      <c r="C964" s="60" t="s">
        <v>17</v>
      </c>
      <c r="D964" s="60"/>
      <c r="E964" s="70">
        <f t="shared" si="14"/>
        <v>3.0950000000000002</v>
      </c>
      <c r="F964" s="70">
        <v>3.0950000000000002</v>
      </c>
      <c r="G964" s="70"/>
      <c r="H964" s="60"/>
      <c r="I964" s="57"/>
      <c r="J964" s="57"/>
      <c r="K964" s="57"/>
      <c r="L964" s="58"/>
      <c r="M964" s="58"/>
      <c r="N964" s="58"/>
      <c r="O964" s="58"/>
      <c r="P964" s="58"/>
      <c r="Q964" s="58"/>
      <c r="R964" s="58"/>
      <c r="S964" s="58"/>
      <c r="T964" s="58"/>
      <c r="U964" s="58"/>
      <c r="V964" s="58"/>
      <c r="W964" s="58"/>
      <c r="X964" s="58"/>
      <c r="Y964" s="58"/>
      <c r="Z964" s="58"/>
      <c r="AA964" s="58"/>
      <c r="AB964" s="58"/>
      <c r="AC964" s="58"/>
      <c r="AD964" s="58"/>
      <c r="AE964" s="58"/>
      <c r="AF964" s="58"/>
      <c r="AG964" s="58"/>
      <c r="AH964" s="58"/>
      <c r="AI964" s="58"/>
      <c r="AJ964" s="58"/>
      <c r="AK964" s="58"/>
      <c r="AL964" s="58"/>
      <c r="AM964" s="58"/>
      <c r="AN964" s="58"/>
      <c r="AO964" s="58"/>
      <c r="AP964" s="58"/>
      <c r="AQ964" s="58"/>
      <c r="AR964" s="58"/>
      <c r="AS964" s="58"/>
      <c r="AT964" s="58"/>
      <c r="AU964" s="58"/>
      <c r="AV964" s="58"/>
      <c r="AW964" s="58"/>
      <c r="AX964" s="58"/>
      <c r="AY964" s="58"/>
      <c r="AZ964" s="58"/>
      <c r="BA964" s="58"/>
      <c r="BB964" s="58"/>
      <c r="BC964" s="58"/>
      <c r="BD964" s="58"/>
      <c r="BE964" s="58"/>
      <c r="BF964" s="58"/>
      <c r="BG964" s="58"/>
      <c r="BH964" s="58"/>
      <c r="BI964" s="58"/>
      <c r="BJ964" s="58"/>
      <c r="BK964" s="58"/>
      <c r="BL964" s="58"/>
      <c r="BM964" s="58"/>
      <c r="BN964" s="58"/>
      <c r="BO964" s="58"/>
      <c r="BP964" s="58"/>
      <c r="BQ964" s="58"/>
      <c r="BR964" s="58"/>
      <c r="BS964" s="58"/>
      <c r="BT964" s="58"/>
      <c r="BU964" s="58"/>
      <c r="BV964" s="58"/>
      <c r="BW964" s="58"/>
      <c r="BX964" s="58"/>
      <c r="BY964" s="58"/>
      <c r="BZ964" s="58"/>
      <c r="CA964" s="58"/>
      <c r="CB964" s="58"/>
      <c r="CC964" s="58"/>
      <c r="CD964" s="58"/>
      <c r="CE964" s="58"/>
      <c r="CF964" s="58"/>
      <c r="CG964" s="58"/>
      <c r="CH964" s="58"/>
      <c r="CI964" s="58"/>
      <c r="CJ964" s="58"/>
    </row>
    <row r="965" spans="1:110" s="71" customFormat="1" ht="12.75" customHeight="1" x14ac:dyDescent="0.2">
      <c r="A965" s="72"/>
      <c r="B965" s="67" t="s">
        <v>147</v>
      </c>
      <c r="C965" s="60" t="s">
        <v>148</v>
      </c>
      <c r="D965" s="60"/>
      <c r="E965" s="70">
        <f t="shared" si="14"/>
        <v>0</v>
      </c>
      <c r="F965" s="70"/>
      <c r="G965" s="70"/>
      <c r="H965" s="60"/>
      <c r="I965" s="57"/>
      <c r="J965" s="57"/>
      <c r="K965" s="57"/>
      <c r="L965" s="58"/>
      <c r="M965" s="58"/>
      <c r="N965" s="58"/>
      <c r="O965" s="58"/>
      <c r="P965" s="58"/>
      <c r="Q965" s="58"/>
      <c r="R965" s="58"/>
      <c r="S965" s="58"/>
      <c r="T965" s="58"/>
      <c r="U965" s="58"/>
      <c r="V965" s="58"/>
      <c r="W965" s="58"/>
      <c r="X965" s="58"/>
      <c r="Y965" s="58"/>
      <c r="Z965" s="58"/>
      <c r="AA965" s="58"/>
      <c r="AB965" s="58"/>
      <c r="AC965" s="58"/>
      <c r="AD965" s="58"/>
      <c r="AE965" s="58"/>
      <c r="AF965" s="58"/>
      <c r="AG965" s="58"/>
      <c r="AH965" s="58"/>
      <c r="AI965" s="58"/>
      <c r="AJ965" s="58"/>
      <c r="AK965" s="58"/>
      <c r="AL965" s="58"/>
      <c r="AM965" s="58"/>
      <c r="AN965" s="58"/>
      <c r="AO965" s="58"/>
      <c r="AP965" s="58"/>
      <c r="AQ965" s="58"/>
      <c r="AR965" s="58"/>
      <c r="AS965" s="58"/>
      <c r="AT965" s="58"/>
      <c r="AU965" s="58"/>
      <c r="AV965" s="58"/>
      <c r="AW965" s="58"/>
      <c r="AX965" s="58"/>
      <c r="AY965" s="58"/>
      <c r="AZ965" s="58"/>
      <c r="BA965" s="58"/>
      <c r="BB965" s="58"/>
      <c r="BC965" s="58"/>
      <c r="BD965" s="58"/>
      <c r="BE965" s="58"/>
      <c r="BF965" s="58"/>
      <c r="BG965" s="58"/>
      <c r="BH965" s="58"/>
      <c r="BI965" s="58"/>
      <c r="BJ965" s="58"/>
      <c r="BK965" s="58"/>
      <c r="BL965" s="58"/>
      <c r="BM965" s="58"/>
      <c r="BN965" s="58"/>
      <c r="BO965" s="58"/>
      <c r="BP965" s="58"/>
      <c r="BQ965" s="58"/>
      <c r="BR965" s="58"/>
      <c r="BS965" s="58"/>
      <c r="BT965" s="58"/>
      <c r="BU965" s="58"/>
      <c r="BV965" s="58"/>
      <c r="BW965" s="58"/>
      <c r="BX965" s="58"/>
      <c r="BY965" s="58"/>
      <c r="BZ965" s="58"/>
      <c r="CA965" s="58"/>
      <c r="CB965" s="58"/>
      <c r="CC965" s="58"/>
      <c r="CD965" s="58"/>
      <c r="CE965" s="58"/>
      <c r="CF965" s="58"/>
      <c r="CG965" s="58"/>
      <c r="CH965" s="58"/>
      <c r="CI965" s="58"/>
      <c r="CJ965" s="58"/>
    </row>
    <row r="966" spans="1:110" s="71" customFormat="1" ht="12.75" customHeight="1" x14ac:dyDescent="0.2">
      <c r="A966" s="72"/>
      <c r="B966" s="67"/>
      <c r="C966" s="60" t="s">
        <v>17</v>
      </c>
      <c r="D966" s="60"/>
      <c r="E966" s="70">
        <f t="shared" si="14"/>
        <v>0</v>
      </c>
      <c r="F966" s="70"/>
      <c r="G966" s="70"/>
      <c r="H966" s="60"/>
      <c r="I966" s="57"/>
      <c r="J966" s="57"/>
      <c r="K966" s="57"/>
      <c r="L966" s="58"/>
      <c r="M966" s="58"/>
      <c r="N966" s="58"/>
      <c r="O966" s="58"/>
      <c r="P966" s="58"/>
      <c r="Q966" s="58"/>
      <c r="R966" s="58"/>
      <c r="S966" s="58"/>
      <c r="T966" s="58"/>
      <c r="U966" s="58"/>
      <c r="V966" s="58"/>
      <c r="W966" s="58"/>
      <c r="X966" s="58"/>
      <c r="Y966" s="58"/>
      <c r="Z966" s="58"/>
      <c r="AA966" s="58"/>
      <c r="AB966" s="58"/>
      <c r="AC966" s="58"/>
      <c r="AD966" s="58"/>
      <c r="AE966" s="58"/>
      <c r="AF966" s="58"/>
      <c r="AG966" s="58"/>
      <c r="AH966" s="58"/>
      <c r="AI966" s="58"/>
      <c r="AJ966" s="58"/>
      <c r="AK966" s="58"/>
      <c r="AL966" s="58"/>
      <c r="AM966" s="58"/>
      <c r="AN966" s="58"/>
      <c r="AO966" s="58"/>
      <c r="AP966" s="58"/>
      <c r="AQ966" s="58"/>
      <c r="AR966" s="58"/>
      <c r="AS966" s="58"/>
      <c r="AT966" s="58"/>
      <c r="AU966" s="58"/>
      <c r="AV966" s="58"/>
      <c r="AW966" s="58"/>
      <c r="AX966" s="58"/>
      <c r="AY966" s="58"/>
      <c r="AZ966" s="58"/>
      <c r="BA966" s="58"/>
      <c r="BB966" s="58"/>
      <c r="BC966" s="58"/>
      <c r="BD966" s="58"/>
      <c r="BE966" s="58"/>
      <c r="BF966" s="58"/>
      <c r="BG966" s="58"/>
      <c r="BH966" s="58"/>
      <c r="BI966" s="58"/>
      <c r="BJ966" s="58"/>
      <c r="BK966" s="58"/>
      <c r="BL966" s="58"/>
      <c r="BM966" s="58"/>
      <c r="BN966" s="58"/>
      <c r="BO966" s="58"/>
      <c r="BP966" s="58"/>
      <c r="BQ966" s="58"/>
      <c r="BR966" s="58"/>
      <c r="BS966" s="58"/>
      <c r="BT966" s="58"/>
      <c r="BU966" s="58"/>
      <c r="BV966" s="58"/>
      <c r="BW966" s="58"/>
      <c r="BX966" s="58"/>
      <c r="BY966" s="58"/>
      <c r="BZ966" s="58"/>
      <c r="CA966" s="58"/>
      <c r="CB966" s="58"/>
      <c r="CC966" s="58"/>
      <c r="CD966" s="58"/>
      <c r="CE966" s="58"/>
      <c r="CF966" s="58"/>
      <c r="CG966" s="58"/>
      <c r="CH966" s="58"/>
      <c r="CI966" s="58"/>
      <c r="CJ966" s="58"/>
    </row>
    <row r="967" spans="1:110" s="71" customFormat="1" ht="12.75" customHeight="1" x14ac:dyDescent="0.2">
      <c r="A967" s="72"/>
      <c r="B967" s="63" t="s">
        <v>150</v>
      </c>
      <c r="C967" s="60" t="s">
        <v>64</v>
      </c>
      <c r="D967" s="68"/>
      <c r="E967" s="70">
        <f t="shared" si="14"/>
        <v>0</v>
      </c>
      <c r="F967" s="70"/>
      <c r="G967" s="70"/>
      <c r="H967" s="68"/>
      <c r="I967" s="57"/>
      <c r="J967" s="57"/>
      <c r="K967" s="57"/>
      <c r="L967" s="58"/>
      <c r="M967" s="58"/>
      <c r="N967" s="58"/>
      <c r="O967" s="58"/>
      <c r="P967" s="58"/>
      <c r="Q967" s="58"/>
      <c r="R967" s="58"/>
      <c r="S967" s="58"/>
      <c r="T967" s="58"/>
      <c r="U967" s="58"/>
      <c r="V967" s="58"/>
      <c r="W967" s="58"/>
      <c r="X967" s="58"/>
      <c r="Y967" s="58"/>
      <c r="Z967" s="58"/>
      <c r="AA967" s="58"/>
      <c r="AB967" s="58"/>
      <c r="AC967" s="58"/>
      <c r="AD967" s="58"/>
      <c r="AE967" s="58"/>
      <c r="AF967" s="58"/>
      <c r="AG967" s="58"/>
      <c r="AH967" s="58"/>
      <c r="AI967" s="58"/>
      <c r="AJ967" s="58"/>
      <c r="AK967" s="58"/>
      <c r="AL967" s="58"/>
      <c r="AM967" s="58"/>
      <c r="AN967" s="58"/>
      <c r="AO967" s="58"/>
      <c r="AP967" s="58"/>
      <c r="AQ967" s="58"/>
      <c r="AR967" s="58"/>
      <c r="AS967" s="58"/>
      <c r="AT967" s="58"/>
      <c r="AU967" s="58"/>
      <c r="AV967" s="58"/>
      <c r="AW967" s="58"/>
      <c r="AX967" s="58"/>
      <c r="AY967" s="58"/>
      <c r="AZ967" s="58"/>
      <c r="BA967" s="58"/>
      <c r="BB967" s="58"/>
      <c r="BC967" s="58"/>
      <c r="BD967" s="58"/>
      <c r="BE967" s="58"/>
      <c r="BF967" s="58"/>
      <c r="BG967" s="58"/>
      <c r="BH967" s="58"/>
      <c r="BI967" s="58"/>
      <c r="BJ967" s="58"/>
      <c r="BK967" s="58"/>
      <c r="BL967" s="58"/>
      <c r="BM967" s="58"/>
      <c r="BN967" s="58"/>
      <c r="BO967" s="58"/>
      <c r="BP967" s="58"/>
      <c r="BQ967" s="58"/>
      <c r="BR967" s="58"/>
      <c r="BS967" s="58"/>
      <c r="BT967" s="58"/>
      <c r="BU967" s="58"/>
      <c r="BV967" s="58"/>
      <c r="BW967" s="58"/>
      <c r="BX967" s="58"/>
      <c r="BY967" s="58"/>
      <c r="BZ967" s="58"/>
      <c r="CA967" s="58"/>
      <c r="CB967" s="58"/>
      <c r="CC967" s="58"/>
      <c r="CD967" s="58"/>
      <c r="CE967" s="58"/>
      <c r="CF967" s="58"/>
      <c r="CG967" s="58"/>
      <c r="CH967" s="58"/>
      <c r="CI967" s="58"/>
      <c r="CJ967" s="58"/>
    </row>
    <row r="968" spans="1:110" s="71" customFormat="1" ht="12.75" customHeight="1" x14ac:dyDescent="0.2">
      <c r="A968" s="76"/>
      <c r="B968" s="63"/>
      <c r="C968" s="60" t="s">
        <v>17</v>
      </c>
      <c r="D968" s="68"/>
      <c r="E968" s="70">
        <f t="shared" si="14"/>
        <v>0</v>
      </c>
      <c r="F968" s="70"/>
      <c r="G968" s="70"/>
      <c r="H968" s="68"/>
      <c r="I968" s="57"/>
      <c r="J968" s="57"/>
      <c r="K968" s="57"/>
      <c r="L968" s="58"/>
      <c r="M968" s="58"/>
      <c r="N968" s="58"/>
      <c r="O968" s="58"/>
      <c r="P968" s="58"/>
      <c r="Q968" s="58"/>
      <c r="R968" s="58"/>
      <c r="S968" s="58"/>
      <c r="T968" s="58"/>
      <c r="U968" s="58"/>
      <c r="V968" s="58"/>
      <c r="W968" s="58"/>
      <c r="X968" s="58"/>
      <c r="Y968" s="58"/>
      <c r="Z968" s="58"/>
      <c r="AA968" s="58"/>
      <c r="AB968" s="58"/>
      <c r="AC968" s="58"/>
      <c r="AD968" s="58"/>
      <c r="AE968" s="58"/>
      <c r="AF968" s="58"/>
      <c r="AG968" s="58"/>
      <c r="AH968" s="58"/>
      <c r="AI968" s="58"/>
      <c r="AJ968" s="58"/>
      <c r="AK968" s="58"/>
      <c r="AL968" s="58"/>
      <c r="AM968" s="58"/>
      <c r="AN968" s="58"/>
      <c r="AO968" s="58"/>
      <c r="AP968" s="58"/>
      <c r="AQ968" s="58"/>
      <c r="AR968" s="58"/>
      <c r="AS968" s="58"/>
      <c r="AT968" s="58"/>
      <c r="AU968" s="58"/>
      <c r="AV968" s="58"/>
      <c r="AW968" s="58"/>
      <c r="AX968" s="58"/>
      <c r="AY968" s="58"/>
      <c r="AZ968" s="58"/>
      <c r="BA968" s="58"/>
      <c r="BB968" s="58"/>
      <c r="BC968" s="58"/>
      <c r="BD968" s="58"/>
      <c r="BE968" s="58"/>
      <c r="BF968" s="58"/>
      <c r="BG968" s="58"/>
      <c r="BH968" s="58"/>
      <c r="BI968" s="58"/>
      <c r="BJ968" s="58"/>
      <c r="BK968" s="58"/>
      <c r="BL968" s="58"/>
      <c r="BM968" s="58"/>
      <c r="BN968" s="58"/>
      <c r="BO968" s="58"/>
      <c r="BP968" s="58"/>
      <c r="BQ968" s="58"/>
      <c r="BR968" s="58"/>
      <c r="BS968" s="58"/>
      <c r="BT968" s="58"/>
      <c r="BU968" s="58"/>
      <c r="BV968" s="58"/>
      <c r="BW968" s="58"/>
      <c r="BX968" s="58"/>
      <c r="BY968" s="58"/>
      <c r="BZ968" s="58"/>
      <c r="CA968" s="58"/>
      <c r="CB968" s="58"/>
      <c r="CC968" s="58"/>
      <c r="CD968" s="58"/>
      <c r="CE968" s="58"/>
      <c r="CF968" s="58"/>
      <c r="CG968" s="58"/>
      <c r="CH968" s="58"/>
      <c r="CI968" s="58"/>
      <c r="CJ968" s="58"/>
    </row>
    <row r="969" spans="1:110" s="65" customFormat="1" ht="12.75" customHeight="1" x14ac:dyDescent="0.2">
      <c r="A969" s="18">
        <v>12</v>
      </c>
      <c r="B969" s="84" t="s">
        <v>163</v>
      </c>
      <c r="C969" s="60" t="s">
        <v>19</v>
      </c>
      <c r="D969" s="68"/>
      <c r="E969" s="70">
        <f>F969+G969</f>
        <v>1</v>
      </c>
      <c r="F969" s="64">
        <v>1</v>
      </c>
      <c r="G969" s="64"/>
      <c r="H969" s="68"/>
    </row>
    <row r="970" spans="1:110" s="57" customFormat="1" ht="12.75" customHeight="1" x14ac:dyDescent="0.2">
      <c r="A970" s="72"/>
      <c r="B970" s="85"/>
      <c r="C970" s="60" t="s">
        <v>17</v>
      </c>
      <c r="D970" s="61"/>
      <c r="E970" s="70">
        <f t="shared" ref="E970:E1033" si="15">F970+G970</f>
        <v>267.56599999999997</v>
      </c>
      <c r="F970" s="70">
        <f>F972+F974+F976+F978</f>
        <v>267.56599999999997</v>
      </c>
      <c r="G970" s="70">
        <f>G972+G974+G976+G978</f>
        <v>0</v>
      </c>
      <c r="H970" s="61"/>
      <c r="L970" s="58"/>
      <c r="M970" s="58"/>
      <c r="N970" s="58"/>
      <c r="O970" s="58"/>
      <c r="P970" s="58"/>
      <c r="Q970" s="58"/>
      <c r="R970" s="58"/>
      <c r="S970" s="58"/>
      <c r="T970" s="58"/>
      <c r="U970" s="58"/>
      <c r="V970" s="58"/>
      <c r="W970" s="58"/>
      <c r="X970" s="58"/>
      <c r="Y970" s="58"/>
      <c r="Z970" s="58"/>
      <c r="AA970" s="58"/>
      <c r="AB970" s="58"/>
      <c r="AC970" s="58"/>
      <c r="AD970" s="58"/>
      <c r="AE970" s="58"/>
      <c r="AF970" s="58"/>
      <c r="AG970" s="58"/>
      <c r="AH970" s="58"/>
      <c r="AI970" s="58"/>
      <c r="AJ970" s="58"/>
      <c r="AK970" s="58"/>
      <c r="AL970" s="58"/>
      <c r="AM970" s="58"/>
      <c r="AN970" s="58"/>
      <c r="AO970" s="58"/>
      <c r="AP970" s="58"/>
      <c r="AQ970" s="58"/>
      <c r="AR970" s="58"/>
      <c r="AS970" s="58"/>
      <c r="AT970" s="58"/>
      <c r="AU970" s="58"/>
      <c r="AV970" s="58"/>
      <c r="AW970" s="58"/>
      <c r="AX970" s="58"/>
      <c r="AY970" s="58"/>
      <c r="AZ970" s="58"/>
      <c r="BA970" s="58"/>
      <c r="BB970" s="58"/>
      <c r="BC970" s="58"/>
      <c r="BD970" s="58"/>
      <c r="BE970" s="58"/>
      <c r="BF970" s="58"/>
      <c r="BG970" s="58"/>
      <c r="BH970" s="58"/>
      <c r="BI970" s="58"/>
      <c r="BJ970" s="58"/>
      <c r="BK970" s="58"/>
      <c r="BL970" s="58"/>
      <c r="BM970" s="58"/>
      <c r="BN970" s="58"/>
      <c r="BO970" s="58"/>
      <c r="BP970" s="58"/>
      <c r="BQ970" s="58"/>
      <c r="BR970" s="58"/>
      <c r="BS970" s="58"/>
      <c r="BT970" s="58"/>
      <c r="BU970" s="58"/>
      <c r="BV970" s="58"/>
      <c r="BW970" s="58"/>
      <c r="BX970" s="58"/>
      <c r="BY970" s="58"/>
      <c r="BZ970" s="58"/>
      <c r="CA970" s="58"/>
      <c r="CB970" s="58"/>
      <c r="CC970" s="58"/>
      <c r="CD970" s="58"/>
      <c r="CE970" s="58"/>
      <c r="CF970" s="58"/>
      <c r="CG970" s="58"/>
      <c r="CH970" s="58"/>
      <c r="CI970" s="58"/>
      <c r="CJ970" s="58"/>
      <c r="CK970" s="58"/>
      <c r="CL970" s="58"/>
      <c r="CM970" s="58"/>
      <c r="CN970" s="58"/>
      <c r="CO970" s="58"/>
      <c r="CP970" s="58"/>
      <c r="CQ970" s="58"/>
      <c r="CR970" s="58"/>
      <c r="CS970" s="58"/>
      <c r="CT970" s="58"/>
      <c r="CU970" s="58"/>
      <c r="CV970" s="58"/>
      <c r="CW970" s="58"/>
      <c r="CX970" s="58"/>
      <c r="CY970" s="58"/>
      <c r="CZ970" s="58"/>
      <c r="DA970" s="58"/>
      <c r="DB970" s="58"/>
      <c r="DC970" s="58"/>
      <c r="DD970" s="58"/>
      <c r="DE970" s="58"/>
      <c r="DF970" s="58"/>
    </row>
    <row r="971" spans="1:110" s="65" customFormat="1" ht="12.75" customHeight="1" x14ac:dyDescent="0.2">
      <c r="A971" s="72"/>
      <c r="B971" s="63" t="s">
        <v>143</v>
      </c>
      <c r="C971" s="60" t="s">
        <v>20</v>
      </c>
      <c r="D971" s="60"/>
      <c r="E971" s="70">
        <f t="shared" si="15"/>
        <v>0.25</v>
      </c>
      <c r="F971" s="70">
        <v>0.25</v>
      </c>
      <c r="G971" s="70"/>
      <c r="H971" s="60"/>
    </row>
    <row r="972" spans="1:110" s="65" customFormat="1" ht="12.75" customHeight="1" x14ac:dyDescent="0.2">
      <c r="A972" s="72"/>
      <c r="B972" s="63"/>
      <c r="C972" s="60" t="s">
        <v>17</v>
      </c>
      <c r="D972" s="60"/>
      <c r="E972" s="70">
        <f t="shared" si="15"/>
        <v>267.56599999999997</v>
      </c>
      <c r="F972" s="70">
        <v>267.56599999999997</v>
      </c>
      <c r="G972" s="70"/>
      <c r="H972" s="60"/>
    </row>
    <row r="973" spans="1:110" s="65" customFormat="1" ht="12.75" customHeight="1" x14ac:dyDescent="0.2">
      <c r="A973" s="72"/>
      <c r="B973" s="63" t="s">
        <v>145</v>
      </c>
      <c r="C973" s="60" t="s">
        <v>20</v>
      </c>
      <c r="D973" s="60"/>
      <c r="E973" s="70">
        <f t="shared" si="15"/>
        <v>0</v>
      </c>
      <c r="F973" s="70"/>
      <c r="G973" s="70"/>
      <c r="H973" s="60"/>
    </row>
    <row r="974" spans="1:110" s="65" customFormat="1" ht="12.75" customHeight="1" x14ac:dyDescent="0.2">
      <c r="A974" s="72"/>
      <c r="B974" s="63"/>
      <c r="C974" s="60" t="s">
        <v>17</v>
      </c>
      <c r="D974" s="60"/>
      <c r="E974" s="70">
        <f t="shared" si="15"/>
        <v>0</v>
      </c>
      <c r="F974" s="70"/>
      <c r="G974" s="70"/>
      <c r="H974" s="60"/>
    </row>
    <row r="975" spans="1:110" s="65" customFormat="1" ht="12.75" customHeight="1" x14ac:dyDescent="0.2">
      <c r="A975" s="72"/>
      <c r="B975" s="67" t="s">
        <v>147</v>
      </c>
      <c r="C975" s="60" t="s">
        <v>148</v>
      </c>
      <c r="D975" s="60"/>
      <c r="E975" s="70">
        <f t="shared" si="15"/>
        <v>0</v>
      </c>
      <c r="F975" s="70"/>
      <c r="G975" s="70"/>
      <c r="H975" s="60"/>
    </row>
    <row r="976" spans="1:110" s="65" customFormat="1" ht="12.75" customHeight="1" x14ac:dyDescent="0.2">
      <c r="A976" s="72"/>
      <c r="B976" s="67"/>
      <c r="C976" s="60" t="s">
        <v>17</v>
      </c>
      <c r="D976" s="60"/>
      <c r="E976" s="70">
        <f t="shared" si="15"/>
        <v>0</v>
      </c>
      <c r="F976" s="70"/>
      <c r="G976" s="70"/>
      <c r="H976" s="60"/>
    </row>
    <row r="977" spans="1:88" s="65" customFormat="1" ht="12.75" customHeight="1" x14ac:dyDescent="0.2">
      <c r="A977" s="72"/>
      <c r="B977" s="63" t="s">
        <v>150</v>
      </c>
      <c r="C977" s="60" t="s">
        <v>64</v>
      </c>
      <c r="D977" s="68"/>
      <c r="E977" s="70">
        <f t="shared" si="15"/>
        <v>0</v>
      </c>
      <c r="F977" s="70"/>
      <c r="G977" s="70"/>
      <c r="H977" s="68"/>
    </row>
    <row r="978" spans="1:88" s="65" customFormat="1" ht="12.75" customHeight="1" x14ac:dyDescent="0.2">
      <c r="A978" s="76"/>
      <c r="B978" s="63"/>
      <c r="C978" s="60" t="s">
        <v>17</v>
      </c>
      <c r="D978" s="68"/>
      <c r="E978" s="70">
        <f t="shared" si="15"/>
        <v>0</v>
      </c>
      <c r="F978" s="70"/>
      <c r="G978" s="70"/>
      <c r="H978" s="68"/>
    </row>
    <row r="979" spans="1:88" s="71" customFormat="1" ht="12.75" customHeight="1" x14ac:dyDescent="0.2">
      <c r="A979" s="18">
        <v>13</v>
      </c>
      <c r="B979" s="69" t="s">
        <v>73</v>
      </c>
      <c r="C979" s="60" t="s">
        <v>19</v>
      </c>
      <c r="D979" s="68"/>
      <c r="E979" s="70">
        <f t="shared" si="15"/>
        <v>1</v>
      </c>
      <c r="F979" s="70">
        <v>1</v>
      </c>
      <c r="G979" s="70"/>
      <c r="H979" s="68"/>
      <c r="I979" s="57"/>
      <c r="J979" s="57"/>
      <c r="K979" s="57"/>
      <c r="L979" s="58"/>
      <c r="M979" s="58"/>
      <c r="N979" s="58"/>
      <c r="O979" s="58"/>
      <c r="P979" s="58"/>
      <c r="Q979" s="58"/>
      <c r="R979" s="58"/>
      <c r="S979" s="58"/>
      <c r="T979" s="58"/>
      <c r="U979" s="58"/>
      <c r="V979" s="58"/>
      <c r="W979" s="58"/>
      <c r="X979" s="58"/>
      <c r="Y979" s="58"/>
      <c r="Z979" s="58"/>
      <c r="AA979" s="58"/>
      <c r="AB979" s="58"/>
      <c r="AC979" s="58"/>
      <c r="AD979" s="58"/>
      <c r="AE979" s="58"/>
      <c r="AF979" s="58"/>
      <c r="AG979" s="58"/>
      <c r="AH979" s="58"/>
      <c r="AI979" s="58"/>
      <c r="AJ979" s="58"/>
      <c r="AK979" s="58"/>
      <c r="AL979" s="58"/>
      <c r="AM979" s="58"/>
      <c r="AN979" s="58"/>
      <c r="AO979" s="58"/>
      <c r="AP979" s="58"/>
      <c r="AQ979" s="58"/>
      <c r="AR979" s="58"/>
      <c r="AS979" s="58"/>
      <c r="AT979" s="58"/>
      <c r="AU979" s="58"/>
      <c r="AV979" s="58"/>
      <c r="AW979" s="58"/>
      <c r="AX979" s="58"/>
      <c r="AY979" s="58"/>
      <c r="AZ979" s="58"/>
      <c r="BA979" s="58"/>
      <c r="BB979" s="58"/>
      <c r="BC979" s="58"/>
      <c r="BD979" s="58"/>
      <c r="BE979" s="58"/>
      <c r="BF979" s="58"/>
      <c r="BG979" s="58"/>
      <c r="BH979" s="58"/>
      <c r="BI979" s="58"/>
      <c r="BJ979" s="58"/>
      <c r="BK979" s="58"/>
      <c r="BL979" s="58"/>
      <c r="BM979" s="58"/>
      <c r="BN979" s="58"/>
      <c r="BO979" s="58"/>
      <c r="BP979" s="58"/>
      <c r="BQ979" s="58"/>
      <c r="BR979" s="58"/>
      <c r="BS979" s="58"/>
      <c r="BT979" s="58"/>
      <c r="BU979" s="58"/>
      <c r="BV979" s="58"/>
      <c r="BW979" s="58"/>
      <c r="BX979" s="58"/>
      <c r="BY979" s="58"/>
      <c r="BZ979" s="58"/>
      <c r="CA979" s="58"/>
      <c r="CB979" s="58"/>
      <c r="CC979" s="58"/>
      <c r="CD979" s="58"/>
      <c r="CE979" s="58"/>
      <c r="CF979" s="58"/>
      <c r="CG979" s="58"/>
      <c r="CH979" s="58"/>
      <c r="CI979" s="58"/>
      <c r="CJ979" s="58"/>
    </row>
    <row r="980" spans="1:88" s="71" customFormat="1" ht="12.75" customHeight="1" x14ac:dyDescent="0.2">
      <c r="A980" s="72"/>
      <c r="B980" s="73"/>
      <c r="C980" s="60" t="s">
        <v>17</v>
      </c>
      <c r="D980" s="61"/>
      <c r="E980" s="70">
        <f t="shared" si="15"/>
        <v>25.760999999999999</v>
      </c>
      <c r="F980" s="70">
        <f>F982+F984+F986+F988</f>
        <v>25.760999999999999</v>
      </c>
      <c r="G980" s="70">
        <f>G982+G984+G986+G988</f>
        <v>0</v>
      </c>
      <c r="H980" s="61"/>
      <c r="I980" s="57"/>
      <c r="J980" s="57"/>
      <c r="K980" s="57"/>
      <c r="L980" s="58"/>
      <c r="M980" s="58"/>
      <c r="N980" s="58"/>
      <c r="O980" s="58"/>
      <c r="P980" s="58"/>
      <c r="Q980" s="58"/>
      <c r="R980" s="58"/>
      <c r="S980" s="58"/>
      <c r="T980" s="58"/>
      <c r="U980" s="58"/>
      <c r="V980" s="58"/>
      <c r="W980" s="58"/>
      <c r="X980" s="58"/>
      <c r="Y980" s="58"/>
      <c r="Z980" s="58"/>
      <c r="AA980" s="58"/>
      <c r="AB980" s="58"/>
      <c r="AC980" s="58"/>
      <c r="AD980" s="58"/>
      <c r="AE980" s="58"/>
      <c r="AF980" s="58"/>
      <c r="AG980" s="58"/>
      <c r="AH980" s="58"/>
      <c r="AI980" s="58"/>
      <c r="AJ980" s="58"/>
      <c r="AK980" s="58"/>
      <c r="AL980" s="58"/>
      <c r="AM980" s="58"/>
      <c r="AN980" s="58"/>
      <c r="AO980" s="58"/>
      <c r="AP980" s="58"/>
      <c r="AQ980" s="58"/>
      <c r="AR980" s="58"/>
      <c r="AS980" s="58"/>
      <c r="AT980" s="58"/>
      <c r="AU980" s="58"/>
      <c r="AV980" s="58"/>
      <c r="AW980" s="58"/>
      <c r="AX980" s="58"/>
      <c r="AY980" s="58"/>
      <c r="AZ980" s="58"/>
      <c r="BA980" s="58"/>
      <c r="BB980" s="58"/>
      <c r="BC980" s="58"/>
      <c r="BD980" s="58"/>
      <c r="BE980" s="58"/>
      <c r="BF980" s="58"/>
      <c r="BG980" s="58"/>
      <c r="BH980" s="58"/>
      <c r="BI980" s="58"/>
      <c r="BJ980" s="58"/>
      <c r="BK980" s="58"/>
      <c r="BL980" s="58"/>
      <c r="BM980" s="58"/>
      <c r="BN980" s="58"/>
      <c r="BO980" s="58"/>
      <c r="BP980" s="58"/>
      <c r="BQ980" s="58"/>
      <c r="BR980" s="58"/>
      <c r="BS980" s="58"/>
      <c r="BT980" s="58"/>
      <c r="BU980" s="58"/>
      <c r="BV980" s="58"/>
      <c r="BW980" s="58"/>
      <c r="BX980" s="58"/>
      <c r="BY980" s="58"/>
      <c r="BZ980" s="58"/>
      <c r="CA980" s="58"/>
      <c r="CB980" s="58"/>
      <c r="CC980" s="58"/>
      <c r="CD980" s="58"/>
      <c r="CE980" s="58"/>
      <c r="CF980" s="58"/>
      <c r="CG980" s="58"/>
      <c r="CH980" s="58"/>
      <c r="CI980" s="58"/>
      <c r="CJ980" s="58"/>
    </row>
    <row r="981" spans="1:88" s="71" customFormat="1" ht="12.75" customHeight="1" x14ac:dyDescent="0.2">
      <c r="A981" s="72"/>
      <c r="B981" s="63" t="s">
        <v>143</v>
      </c>
      <c r="C981" s="60" t="s">
        <v>20</v>
      </c>
      <c r="D981" s="60"/>
      <c r="E981" s="70">
        <f t="shared" si="15"/>
        <v>0.03</v>
      </c>
      <c r="F981" s="70">
        <v>0.03</v>
      </c>
      <c r="G981" s="70"/>
      <c r="H981" s="60"/>
      <c r="I981" s="57"/>
      <c r="J981" s="57"/>
      <c r="K981" s="57"/>
      <c r="L981" s="58"/>
      <c r="M981" s="58"/>
      <c r="N981" s="58"/>
      <c r="O981" s="58"/>
      <c r="P981" s="58"/>
      <c r="Q981" s="58"/>
      <c r="R981" s="58"/>
      <c r="S981" s="58"/>
      <c r="T981" s="58"/>
      <c r="U981" s="58"/>
      <c r="V981" s="58"/>
      <c r="W981" s="58"/>
      <c r="X981" s="58"/>
      <c r="Y981" s="58"/>
      <c r="Z981" s="58"/>
      <c r="AA981" s="58"/>
      <c r="AB981" s="58"/>
      <c r="AC981" s="58"/>
      <c r="AD981" s="58"/>
      <c r="AE981" s="58"/>
      <c r="AF981" s="58"/>
      <c r="AG981" s="58"/>
      <c r="AH981" s="58"/>
      <c r="AI981" s="58"/>
      <c r="AJ981" s="58"/>
      <c r="AK981" s="58"/>
      <c r="AL981" s="58"/>
      <c r="AM981" s="58"/>
      <c r="AN981" s="58"/>
      <c r="AO981" s="58"/>
      <c r="AP981" s="58"/>
      <c r="AQ981" s="58"/>
      <c r="AR981" s="58"/>
      <c r="AS981" s="58"/>
      <c r="AT981" s="58"/>
      <c r="AU981" s="58"/>
      <c r="AV981" s="58"/>
      <c r="AW981" s="58"/>
      <c r="AX981" s="58"/>
      <c r="AY981" s="58"/>
      <c r="AZ981" s="58"/>
      <c r="BA981" s="58"/>
      <c r="BB981" s="58"/>
      <c r="BC981" s="58"/>
      <c r="BD981" s="58"/>
      <c r="BE981" s="58"/>
      <c r="BF981" s="58"/>
      <c r="BG981" s="58"/>
      <c r="BH981" s="58"/>
      <c r="BI981" s="58"/>
      <c r="BJ981" s="58"/>
      <c r="BK981" s="58"/>
      <c r="BL981" s="58"/>
      <c r="BM981" s="58"/>
      <c r="BN981" s="58"/>
      <c r="BO981" s="58"/>
      <c r="BP981" s="58"/>
      <c r="BQ981" s="58"/>
      <c r="BR981" s="58"/>
      <c r="BS981" s="58"/>
      <c r="BT981" s="58"/>
      <c r="BU981" s="58"/>
      <c r="BV981" s="58"/>
      <c r="BW981" s="58"/>
      <c r="BX981" s="58"/>
      <c r="BY981" s="58"/>
      <c r="BZ981" s="58"/>
      <c r="CA981" s="58"/>
      <c r="CB981" s="58"/>
      <c r="CC981" s="58"/>
      <c r="CD981" s="58"/>
      <c r="CE981" s="58"/>
      <c r="CF981" s="58"/>
      <c r="CG981" s="58"/>
      <c r="CH981" s="58"/>
      <c r="CI981" s="58"/>
      <c r="CJ981" s="58"/>
    </row>
    <row r="982" spans="1:88" s="71" customFormat="1" ht="12.75" customHeight="1" x14ac:dyDescent="0.2">
      <c r="A982" s="72"/>
      <c r="B982" s="63"/>
      <c r="C982" s="60" t="s">
        <v>17</v>
      </c>
      <c r="D982" s="60"/>
      <c r="E982" s="70">
        <f t="shared" si="15"/>
        <v>25.760999999999999</v>
      </c>
      <c r="F982" s="70">
        <v>25.760999999999999</v>
      </c>
      <c r="G982" s="70"/>
      <c r="H982" s="60"/>
      <c r="I982" s="57"/>
      <c r="J982" s="57"/>
      <c r="K982" s="57"/>
      <c r="L982" s="58"/>
      <c r="M982" s="58"/>
      <c r="N982" s="58"/>
      <c r="O982" s="58"/>
      <c r="P982" s="58"/>
      <c r="Q982" s="58"/>
      <c r="R982" s="58"/>
      <c r="S982" s="58"/>
      <c r="T982" s="58"/>
      <c r="U982" s="58"/>
      <c r="V982" s="58"/>
      <c r="W982" s="58"/>
      <c r="X982" s="58"/>
      <c r="Y982" s="58"/>
      <c r="Z982" s="58"/>
      <c r="AA982" s="58"/>
      <c r="AB982" s="58"/>
      <c r="AC982" s="58"/>
      <c r="AD982" s="58"/>
      <c r="AE982" s="58"/>
      <c r="AF982" s="58"/>
      <c r="AG982" s="58"/>
      <c r="AH982" s="58"/>
      <c r="AI982" s="58"/>
      <c r="AJ982" s="58"/>
      <c r="AK982" s="58"/>
      <c r="AL982" s="58"/>
      <c r="AM982" s="58"/>
      <c r="AN982" s="58"/>
      <c r="AO982" s="58"/>
      <c r="AP982" s="58"/>
      <c r="AQ982" s="58"/>
      <c r="AR982" s="58"/>
      <c r="AS982" s="58"/>
      <c r="AT982" s="58"/>
      <c r="AU982" s="58"/>
      <c r="AV982" s="58"/>
      <c r="AW982" s="58"/>
      <c r="AX982" s="58"/>
      <c r="AY982" s="58"/>
      <c r="AZ982" s="58"/>
      <c r="BA982" s="58"/>
      <c r="BB982" s="58"/>
      <c r="BC982" s="58"/>
      <c r="BD982" s="58"/>
      <c r="BE982" s="58"/>
      <c r="BF982" s="58"/>
      <c r="BG982" s="58"/>
      <c r="BH982" s="58"/>
      <c r="BI982" s="58"/>
      <c r="BJ982" s="58"/>
      <c r="BK982" s="58"/>
      <c r="BL982" s="58"/>
      <c r="BM982" s="58"/>
      <c r="BN982" s="58"/>
      <c r="BO982" s="58"/>
      <c r="BP982" s="58"/>
      <c r="BQ982" s="58"/>
      <c r="BR982" s="58"/>
      <c r="BS982" s="58"/>
      <c r="BT982" s="58"/>
      <c r="BU982" s="58"/>
      <c r="BV982" s="58"/>
      <c r="BW982" s="58"/>
      <c r="BX982" s="58"/>
      <c r="BY982" s="58"/>
      <c r="BZ982" s="58"/>
      <c r="CA982" s="58"/>
      <c r="CB982" s="58"/>
      <c r="CC982" s="58"/>
      <c r="CD982" s="58"/>
      <c r="CE982" s="58"/>
      <c r="CF982" s="58"/>
      <c r="CG982" s="58"/>
      <c r="CH982" s="58"/>
      <c r="CI982" s="58"/>
      <c r="CJ982" s="58"/>
    </row>
    <row r="983" spans="1:88" s="71" customFormat="1" ht="12.75" customHeight="1" x14ac:dyDescent="0.2">
      <c r="A983" s="72"/>
      <c r="B983" s="63" t="s">
        <v>145</v>
      </c>
      <c r="C983" s="60" t="s">
        <v>20</v>
      </c>
      <c r="D983" s="60"/>
      <c r="E983" s="70">
        <f t="shared" si="15"/>
        <v>0</v>
      </c>
      <c r="F983" s="70"/>
      <c r="G983" s="70"/>
      <c r="H983" s="60"/>
      <c r="I983" s="57"/>
      <c r="J983" s="57"/>
      <c r="K983" s="57"/>
      <c r="L983" s="58"/>
      <c r="M983" s="58"/>
      <c r="N983" s="58"/>
      <c r="O983" s="58"/>
      <c r="P983" s="58"/>
      <c r="Q983" s="58"/>
      <c r="R983" s="58"/>
      <c r="S983" s="58"/>
      <c r="T983" s="58"/>
      <c r="U983" s="58"/>
      <c r="V983" s="58"/>
      <c r="W983" s="58"/>
      <c r="X983" s="58"/>
      <c r="Y983" s="58"/>
      <c r="Z983" s="58"/>
      <c r="AA983" s="58"/>
      <c r="AB983" s="58"/>
      <c r="AC983" s="58"/>
      <c r="AD983" s="58"/>
      <c r="AE983" s="58"/>
      <c r="AF983" s="58"/>
      <c r="AG983" s="58"/>
      <c r="AH983" s="58"/>
      <c r="AI983" s="58"/>
      <c r="AJ983" s="58"/>
      <c r="AK983" s="58"/>
      <c r="AL983" s="58"/>
      <c r="AM983" s="58"/>
      <c r="AN983" s="58"/>
      <c r="AO983" s="58"/>
      <c r="AP983" s="58"/>
      <c r="AQ983" s="58"/>
      <c r="AR983" s="58"/>
      <c r="AS983" s="58"/>
      <c r="AT983" s="58"/>
      <c r="AU983" s="58"/>
      <c r="AV983" s="58"/>
      <c r="AW983" s="58"/>
      <c r="AX983" s="58"/>
      <c r="AY983" s="58"/>
      <c r="AZ983" s="58"/>
      <c r="BA983" s="58"/>
      <c r="BB983" s="58"/>
      <c r="BC983" s="58"/>
      <c r="BD983" s="58"/>
      <c r="BE983" s="58"/>
      <c r="BF983" s="58"/>
      <c r="BG983" s="58"/>
      <c r="BH983" s="58"/>
      <c r="BI983" s="58"/>
      <c r="BJ983" s="58"/>
      <c r="BK983" s="58"/>
      <c r="BL983" s="58"/>
      <c r="BM983" s="58"/>
      <c r="BN983" s="58"/>
      <c r="BO983" s="58"/>
      <c r="BP983" s="58"/>
      <c r="BQ983" s="58"/>
      <c r="BR983" s="58"/>
      <c r="BS983" s="58"/>
      <c r="BT983" s="58"/>
      <c r="BU983" s="58"/>
      <c r="BV983" s="58"/>
      <c r="BW983" s="58"/>
      <c r="BX983" s="58"/>
      <c r="BY983" s="58"/>
      <c r="BZ983" s="58"/>
      <c r="CA983" s="58"/>
      <c r="CB983" s="58"/>
      <c r="CC983" s="58"/>
      <c r="CD983" s="58"/>
      <c r="CE983" s="58"/>
      <c r="CF983" s="58"/>
      <c r="CG983" s="58"/>
      <c r="CH983" s="58"/>
      <c r="CI983" s="58"/>
      <c r="CJ983" s="58"/>
    </row>
    <row r="984" spans="1:88" s="71" customFormat="1" ht="12.75" customHeight="1" x14ac:dyDescent="0.2">
      <c r="A984" s="72"/>
      <c r="B984" s="63"/>
      <c r="C984" s="60" t="s">
        <v>17</v>
      </c>
      <c r="D984" s="60"/>
      <c r="E984" s="70">
        <f t="shared" si="15"/>
        <v>0</v>
      </c>
      <c r="F984" s="70"/>
      <c r="G984" s="70"/>
      <c r="H984" s="60"/>
      <c r="I984" s="57"/>
      <c r="J984" s="57"/>
      <c r="K984" s="57"/>
      <c r="L984" s="58"/>
      <c r="M984" s="58"/>
      <c r="N984" s="58"/>
      <c r="O984" s="58"/>
      <c r="P984" s="58"/>
      <c r="Q984" s="58"/>
      <c r="R984" s="58"/>
      <c r="S984" s="58"/>
      <c r="T984" s="58"/>
      <c r="U984" s="58"/>
      <c r="V984" s="58"/>
      <c r="W984" s="58"/>
      <c r="X984" s="58"/>
      <c r="Y984" s="58"/>
      <c r="Z984" s="58"/>
      <c r="AA984" s="58"/>
      <c r="AB984" s="58"/>
      <c r="AC984" s="58"/>
      <c r="AD984" s="58"/>
      <c r="AE984" s="58"/>
      <c r="AF984" s="58"/>
      <c r="AG984" s="58"/>
      <c r="AH984" s="58"/>
      <c r="AI984" s="58"/>
      <c r="AJ984" s="58"/>
      <c r="AK984" s="58"/>
      <c r="AL984" s="58"/>
      <c r="AM984" s="58"/>
      <c r="AN984" s="58"/>
      <c r="AO984" s="58"/>
      <c r="AP984" s="58"/>
      <c r="AQ984" s="58"/>
      <c r="AR984" s="58"/>
      <c r="AS984" s="58"/>
      <c r="AT984" s="58"/>
      <c r="AU984" s="58"/>
      <c r="AV984" s="58"/>
      <c r="AW984" s="58"/>
      <c r="AX984" s="58"/>
      <c r="AY984" s="58"/>
      <c r="AZ984" s="58"/>
      <c r="BA984" s="58"/>
      <c r="BB984" s="58"/>
      <c r="BC984" s="58"/>
      <c r="BD984" s="58"/>
      <c r="BE984" s="58"/>
      <c r="BF984" s="58"/>
      <c r="BG984" s="58"/>
      <c r="BH984" s="58"/>
      <c r="BI984" s="58"/>
      <c r="BJ984" s="58"/>
      <c r="BK984" s="58"/>
      <c r="BL984" s="58"/>
      <c r="BM984" s="58"/>
      <c r="BN984" s="58"/>
      <c r="BO984" s="58"/>
      <c r="BP984" s="58"/>
      <c r="BQ984" s="58"/>
      <c r="BR984" s="58"/>
      <c r="BS984" s="58"/>
      <c r="BT984" s="58"/>
      <c r="BU984" s="58"/>
      <c r="BV984" s="58"/>
      <c r="BW984" s="58"/>
      <c r="BX984" s="58"/>
      <c r="BY984" s="58"/>
      <c r="BZ984" s="58"/>
      <c r="CA984" s="58"/>
      <c r="CB984" s="58"/>
      <c r="CC984" s="58"/>
      <c r="CD984" s="58"/>
      <c r="CE984" s="58"/>
      <c r="CF984" s="58"/>
      <c r="CG984" s="58"/>
      <c r="CH984" s="58"/>
      <c r="CI984" s="58"/>
      <c r="CJ984" s="58"/>
    </row>
    <row r="985" spans="1:88" s="71" customFormat="1" ht="12.75" customHeight="1" x14ac:dyDescent="0.2">
      <c r="A985" s="72"/>
      <c r="B985" s="67" t="s">
        <v>147</v>
      </c>
      <c r="C985" s="60" t="s">
        <v>148</v>
      </c>
      <c r="D985" s="60"/>
      <c r="E985" s="70">
        <f t="shared" si="15"/>
        <v>0</v>
      </c>
      <c r="F985" s="70"/>
      <c r="G985" s="70"/>
      <c r="H985" s="60"/>
      <c r="I985" s="57"/>
      <c r="J985" s="57"/>
      <c r="K985" s="57"/>
      <c r="L985" s="58"/>
      <c r="M985" s="58"/>
      <c r="N985" s="58"/>
      <c r="O985" s="58"/>
      <c r="P985" s="58"/>
      <c r="Q985" s="58"/>
      <c r="R985" s="58"/>
      <c r="S985" s="58"/>
      <c r="T985" s="58"/>
      <c r="U985" s="58"/>
      <c r="V985" s="58"/>
      <c r="W985" s="58"/>
      <c r="X985" s="58"/>
      <c r="Y985" s="58"/>
      <c r="Z985" s="58"/>
      <c r="AA985" s="58"/>
      <c r="AB985" s="58"/>
      <c r="AC985" s="58"/>
      <c r="AD985" s="58"/>
      <c r="AE985" s="58"/>
      <c r="AF985" s="58"/>
      <c r="AG985" s="58"/>
      <c r="AH985" s="58"/>
      <c r="AI985" s="58"/>
      <c r="AJ985" s="58"/>
      <c r="AK985" s="58"/>
      <c r="AL985" s="58"/>
      <c r="AM985" s="58"/>
      <c r="AN985" s="58"/>
      <c r="AO985" s="58"/>
      <c r="AP985" s="58"/>
      <c r="AQ985" s="58"/>
      <c r="AR985" s="58"/>
      <c r="AS985" s="58"/>
      <c r="AT985" s="58"/>
      <c r="AU985" s="58"/>
      <c r="AV985" s="58"/>
      <c r="AW985" s="58"/>
      <c r="AX985" s="58"/>
      <c r="AY985" s="58"/>
      <c r="AZ985" s="58"/>
      <c r="BA985" s="58"/>
      <c r="BB985" s="58"/>
      <c r="BC985" s="58"/>
      <c r="BD985" s="58"/>
      <c r="BE985" s="58"/>
      <c r="BF985" s="58"/>
      <c r="BG985" s="58"/>
      <c r="BH985" s="58"/>
      <c r="BI985" s="58"/>
      <c r="BJ985" s="58"/>
      <c r="BK985" s="58"/>
      <c r="BL985" s="58"/>
      <c r="BM985" s="58"/>
      <c r="BN985" s="58"/>
      <c r="BO985" s="58"/>
      <c r="BP985" s="58"/>
      <c r="BQ985" s="58"/>
      <c r="BR985" s="58"/>
      <c r="BS985" s="58"/>
      <c r="BT985" s="58"/>
      <c r="BU985" s="58"/>
      <c r="BV985" s="58"/>
      <c r="BW985" s="58"/>
      <c r="BX985" s="58"/>
      <c r="BY985" s="58"/>
      <c r="BZ985" s="58"/>
      <c r="CA985" s="58"/>
      <c r="CB985" s="58"/>
      <c r="CC985" s="58"/>
      <c r="CD985" s="58"/>
      <c r="CE985" s="58"/>
      <c r="CF985" s="58"/>
      <c r="CG985" s="58"/>
      <c r="CH985" s="58"/>
      <c r="CI985" s="58"/>
      <c r="CJ985" s="58"/>
    </row>
    <row r="986" spans="1:88" s="71" customFormat="1" ht="12.75" customHeight="1" x14ac:dyDescent="0.2">
      <c r="A986" s="72"/>
      <c r="B986" s="67"/>
      <c r="C986" s="60" t="s">
        <v>17</v>
      </c>
      <c r="D986" s="60"/>
      <c r="E986" s="70">
        <f t="shared" si="15"/>
        <v>0</v>
      </c>
      <c r="F986" s="70"/>
      <c r="G986" s="70"/>
      <c r="H986" s="60"/>
      <c r="I986" s="57"/>
      <c r="J986" s="57"/>
      <c r="K986" s="57"/>
      <c r="L986" s="58"/>
      <c r="M986" s="58"/>
      <c r="N986" s="58"/>
      <c r="O986" s="58"/>
      <c r="P986" s="58"/>
      <c r="Q986" s="58"/>
      <c r="R986" s="58"/>
      <c r="S986" s="58"/>
      <c r="T986" s="58"/>
      <c r="U986" s="58"/>
      <c r="V986" s="58"/>
      <c r="W986" s="58"/>
      <c r="X986" s="58"/>
      <c r="Y986" s="58"/>
      <c r="Z986" s="58"/>
      <c r="AA986" s="58"/>
      <c r="AB986" s="58"/>
      <c r="AC986" s="58"/>
      <c r="AD986" s="58"/>
      <c r="AE986" s="58"/>
      <c r="AF986" s="58"/>
      <c r="AG986" s="58"/>
      <c r="AH986" s="58"/>
      <c r="AI986" s="58"/>
      <c r="AJ986" s="58"/>
      <c r="AK986" s="58"/>
      <c r="AL986" s="58"/>
      <c r="AM986" s="58"/>
      <c r="AN986" s="58"/>
      <c r="AO986" s="58"/>
      <c r="AP986" s="58"/>
      <c r="AQ986" s="58"/>
      <c r="AR986" s="58"/>
      <c r="AS986" s="58"/>
      <c r="AT986" s="58"/>
      <c r="AU986" s="58"/>
      <c r="AV986" s="58"/>
      <c r="AW986" s="58"/>
      <c r="AX986" s="58"/>
      <c r="AY986" s="58"/>
      <c r="AZ986" s="58"/>
      <c r="BA986" s="58"/>
      <c r="BB986" s="58"/>
      <c r="BC986" s="58"/>
      <c r="BD986" s="58"/>
      <c r="BE986" s="58"/>
      <c r="BF986" s="58"/>
      <c r="BG986" s="58"/>
      <c r="BH986" s="58"/>
      <c r="BI986" s="58"/>
      <c r="BJ986" s="58"/>
      <c r="BK986" s="58"/>
      <c r="BL986" s="58"/>
      <c r="BM986" s="58"/>
      <c r="BN986" s="58"/>
      <c r="BO986" s="58"/>
      <c r="BP986" s="58"/>
      <c r="BQ986" s="58"/>
      <c r="BR986" s="58"/>
      <c r="BS986" s="58"/>
      <c r="BT986" s="58"/>
      <c r="BU986" s="58"/>
      <c r="BV986" s="58"/>
      <c r="BW986" s="58"/>
      <c r="BX986" s="58"/>
      <c r="BY986" s="58"/>
      <c r="BZ986" s="58"/>
      <c r="CA986" s="58"/>
      <c r="CB986" s="58"/>
      <c r="CC986" s="58"/>
      <c r="CD986" s="58"/>
      <c r="CE986" s="58"/>
      <c r="CF986" s="58"/>
      <c r="CG986" s="58"/>
      <c r="CH986" s="58"/>
      <c r="CI986" s="58"/>
      <c r="CJ986" s="58"/>
    </row>
    <row r="987" spans="1:88" s="71" customFormat="1" ht="12.75" customHeight="1" x14ac:dyDescent="0.2">
      <c r="A987" s="72"/>
      <c r="B987" s="63" t="s">
        <v>150</v>
      </c>
      <c r="C987" s="60" t="s">
        <v>64</v>
      </c>
      <c r="D987" s="68"/>
      <c r="E987" s="70">
        <f t="shared" si="15"/>
        <v>0</v>
      </c>
      <c r="F987" s="70"/>
      <c r="G987" s="70"/>
      <c r="H987" s="68"/>
      <c r="I987" s="57"/>
      <c r="J987" s="57"/>
      <c r="K987" s="57"/>
      <c r="L987" s="58"/>
      <c r="M987" s="58"/>
      <c r="N987" s="58"/>
      <c r="O987" s="58"/>
      <c r="P987" s="58"/>
      <c r="Q987" s="58"/>
      <c r="R987" s="58"/>
      <c r="S987" s="58"/>
      <c r="T987" s="58"/>
      <c r="U987" s="58"/>
      <c r="V987" s="58"/>
      <c r="W987" s="58"/>
      <c r="X987" s="58"/>
      <c r="Y987" s="58"/>
      <c r="Z987" s="58"/>
      <c r="AA987" s="58"/>
      <c r="AB987" s="58"/>
      <c r="AC987" s="58"/>
      <c r="AD987" s="58"/>
      <c r="AE987" s="58"/>
      <c r="AF987" s="58"/>
      <c r="AG987" s="58"/>
      <c r="AH987" s="58"/>
      <c r="AI987" s="58"/>
      <c r="AJ987" s="58"/>
      <c r="AK987" s="58"/>
      <c r="AL987" s="58"/>
      <c r="AM987" s="58"/>
      <c r="AN987" s="58"/>
      <c r="AO987" s="58"/>
      <c r="AP987" s="58"/>
      <c r="AQ987" s="58"/>
      <c r="AR987" s="58"/>
      <c r="AS987" s="58"/>
      <c r="AT987" s="58"/>
      <c r="AU987" s="58"/>
      <c r="AV987" s="58"/>
      <c r="AW987" s="58"/>
      <c r="AX987" s="58"/>
      <c r="AY987" s="58"/>
      <c r="AZ987" s="58"/>
      <c r="BA987" s="58"/>
      <c r="BB987" s="58"/>
      <c r="BC987" s="58"/>
      <c r="BD987" s="58"/>
      <c r="BE987" s="58"/>
      <c r="BF987" s="58"/>
      <c r="BG987" s="58"/>
      <c r="BH987" s="58"/>
      <c r="BI987" s="58"/>
      <c r="BJ987" s="58"/>
      <c r="BK987" s="58"/>
      <c r="BL987" s="58"/>
      <c r="BM987" s="58"/>
      <c r="BN987" s="58"/>
      <c r="BO987" s="58"/>
      <c r="BP987" s="58"/>
      <c r="BQ987" s="58"/>
      <c r="BR987" s="58"/>
      <c r="BS987" s="58"/>
      <c r="BT987" s="58"/>
      <c r="BU987" s="58"/>
      <c r="BV987" s="58"/>
      <c r="BW987" s="58"/>
      <c r="BX987" s="58"/>
      <c r="BY987" s="58"/>
      <c r="BZ987" s="58"/>
      <c r="CA987" s="58"/>
      <c r="CB987" s="58"/>
      <c r="CC987" s="58"/>
      <c r="CD987" s="58"/>
      <c r="CE987" s="58"/>
      <c r="CF987" s="58"/>
      <c r="CG987" s="58"/>
      <c r="CH987" s="58"/>
      <c r="CI987" s="58"/>
      <c r="CJ987" s="58"/>
    </row>
    <row r="988" spans="1:88" s="71" customFormat="1" ht="12.75" customHeight="1" x14ac:dyDescent="0.2">
      <c r="A988" s="76"/>
      <c r="B988" s="63"/>
      <c r="C988" s="60" t="s">
        <v>17</v>
      </c>
      <c r="D988" s="68"/>
      <c r="E988" s="70">
        <f t="shared" si="15"/>
        <v>0</v>
      </c>
      <c r="F988" s="70"/>
      <c r="G988" s="70"/>
      <c r="H988" s="68"/>
      <c r="I988" s="57"/>
      <c r="J988" s="57"/>
      <c r="K988" s="57"/>
      <c r="L988" s="58"/>
      <c r="M988" s="58"/>
      <c r="N988" s="58"/>
      <c r="O988" s="58"/>
      <c r="P988" s="58"/>
      <c r="Q988" s="58"/>
      <c r="R988" s="58"/>
      <c r="S988" s="58"/>
      <c r="T988" s="58"/>
      <c r="U988" s="58"/>
      <c r="V988" s="58"/>
      <c r="W988" s="58"/>
      <c r="X988" s="58"/>
      <c r="Y988" s="58"/>
      <c r="Z988" s="58"/>
      <c r="AA988" s="58"/>
      <c r="AB988" s="58"/>
      <c r="AC988" s="58"/>
      <c r="AD988" s="58"/>
      <c r="AE988" s="58"/>
      <c r="AF988" s="58"/>
      <c r="AG988" s="58"/>
      <c r="AH988" s="58"/>
      <c r="AI988" s="58"/>
      <c r="AJ988" s="58"/>
      <c r="AK988" s="58"/>
      <c r="AL988" s="58"/>
      <c r="AM988" s="58"/>
      <c r="AN988" s="58"/>
      <c r="AO988" s="58"/>
      <c r="AP988" s="58"/>
      <c r="AQ988" s="58"/>
      <c r="AR988" s="58"/>
      <c r="AS988" s="58"/>
      <c r="AT988" s="58"/>
      <c r="AU988" s="58"/>
      <c r="AV988" s="58"/>
      <c r="AW988" s="58"/>
      <c r="AX988" s="58"/>
      <c r="AY988" s="58"/>
      <c r="AZ988" s="58"/>
      <c r="BA988" s="58"/>
      <c r="BB988" s="58"/>
      <c r="BC988" s="58"/>
      <c r="BD988" s="58"/>
      <c r="BE988" s="58"/>
      <c r="BF988" s="58"/>
      <c r="BG988" s="58"/>
      <c r="BH988" s="58"/>
      <c r="BI988" s="58"/>
      <c r="BJ988" s="58"/>
      <c r="BK988" s="58"/>
      <c r="BL988" s="58"/>
      <c r="BM988" s="58"/>
      <c r="BN988" s="58"/>
      <c r="BO988" s="58"/>
      <c r="BP988" s="58"/>
      <c r="BQ988" s="58"/>
      <c r="BR988" s="58"/>
      <c r="BS988" s="58"/>
      <c r="BT988" s="58"/>
      <c r="BU988" s="58"/>
      <c r="BV988" s="58"/>
      <c r="BW988" s="58"/>
      <c r="BX988" s="58"/>
      <c r="BY988" s="58"/>
      <c r="BZ988" s="58"/>
      <c r="CA988" s="58"/>
      <c r="CB988" s="58"/>
      <c r="CC988" s="58"/>
      <c r="CD988" s="58"/>
      <c r="CE988" s="58"/>
      <c r="CF988" s="58"/>
      <c r="CG988" s="58"/>
      <c r="CH988" s="58"/>
      <c r="CI988" s="58"/>
      <c r="CJ988" s="58"/>
    </row>
    <row r="989" spans="1:88" s="71" customFormat="1" ht="12.75" customHeight="1" x14ac:dyDescent="0.2">
      <c r="A989" s="18">
        <v>14</v>
      </c>
      <c r="B989" s="69" t="s">
        <v>164</v>
      </c>
      <c r="C989" s="60"/>
      <c r="D989" s="68"/>
      <c r="E989" s="64">
        <f t="shared" si="15"/>
        <v>1</v>
      </c>
      <c r="F989" s="64"/>
      <c r="G989" s="70">
        <v>1</v>
      </c>
      <c r="H989" s="68"/>
      <c r="I989" s="57"/>
      <c r="J989" s="57"/>
      <c r="K989" s="57"/>
      <c r="L989" s="58"/>
      <c r="M989" s="58"/>
      <c r="N989" s="58"/>
      <c r="O989" s="58"/>
      <c r="P989" s="58"/>
      <c r="Q989" s="58"/>
      <c r="R989" s="58"/>
      <c r="S989" s="58"/>
      <c r="T989" s="58"/>
      <c r="U989" s="58"/>
      <c r="V989" s="58"/>
      <c r="W989" s="58"/>
      <c r="X989" s="58"/>
      <c r="Y989" s="58"/>
      <c r="Z989" s="58"/>
      <c r="AA989" s="58"/>
      <c r="AB989" s="58"/>
      <c r="AC989" s="58"/>
      <c r="AD989" s="58"/>
      <c r="AE989" s="58"/>
      <c r="AF989" s="58"/>
      <c r="AG989" s="58"/>
      <c r="AH989" s="58"/>
      <c r="AI989" s="58"/>
      <c r="AJ989" s="58"/>
      <c r="AK989" s="58"/>
      <c r="AL989" s="58"/>
      <c r="AM989" s="58"/>
      <c r="AN989" s="58"/>
      <c r="AO989" s="58"/>
      <c r="AP989" s="58"/>
      <c r="AQ989" s="58"/>
      <c r="AR989" s="58"/>
      <c r="AS989" s="58"/>
      <c r="AT989" s="58"/>
      <c r="AU989" s="58"/>
      <c r="AV989" s="58"/>
      <c r="AW989" s="58"/>
      <c r="AX989" s="58"/>
      <c r="AY989" s="58"/>
      <c r="AZ989" s="58"/>
      <c r="BA989" s="58"/>
      <c r="BB989" s="58"/>
      <c r="BC989" s="58"/>
      <c r="BD989" s="58"/>
      <c r="BE989" s="58"/>
      <c r="BF989" s="58"/>
      <c r="BG989" s="58"/>
      <c r="BH989" s="58"/>
      <c r="BI989" s="58"/>
      <c r="BJ989" s="58"/>
      <c r="BK989" s="58"/>
      <c r="BL989" s="58"/>
      <c r="BM989" s="58"/>
      <c r="BN989" s="58"/>
      <c r="BO989" s="58"/>
      <c r="BP989" s="58"/>
      <c r="BQ989" s="58"/>
      <c r="BR989" s="58"/>
      <c r="BS989" s="58"/>
      <c r="BT989" s="58"/>
      <c r="BU989" s="58"/>
      <c r="BV989" s="58"/>
      <c r="BW989" s="58"/>
      <c r="BX989" s="58"/>
      <c r="BY989" s="58"/>
      <c r="BZ989" s="58"/>
      <c r="CA989" s="58"/>
      <c r="CB989" s="58"/>
      <c r="CC989" s="58"/>
      <c r="CD989" s="58"/>
      <c r="CE989" s="58"/>
      <c r="CF989" s="58"/>
      <c r="CG989" s="58"/>
      <c r="CH989" s="58"/>
      <c r="CI989" s="58"/>
      <c r="CJ989" s="58"/>
    </row>
    <row r="990" spans="1:88" s="71" customFormat="1" ht="12.75" customHeight="1" x14ac:dyDescent="0.2">
      <c r="A990" s="72"/>
      <c r="B990" s="73"/>
      <c r="C990" s="60" t="s">
        <v>17</v>
      </c>
      <c r="D990" s="61"/>
      <c r="E990" s="64">
        <f t="shared" si="15"/>
        <v>1189.55</v>
      </c>
      <c r="F990" s="64">
        <f>F992+F994+F996+F998</f>
        <v>87.551000000000002</v>
      </c>
      <c r="G990" s="70">
        <f>G992+G994+G996+G998</f>
        <v>1101.999</v>
      </c>
      <c r="H990" s="61"/>
      <c r="I990" s="57"/>
      <c r="J990" s="57"/>
      <c r="K990" s="57"/>
      <c r="L990" s="58"/>
      <c r="M990" s="58"/>
      <c r="N990" s="58"/>
      <c r="O990" s="58"/>
      <c r="P990" s="58"/>
      <c r="Q990" s="58"/>
      <c r="R990" s="58"/>
      <c r="S990" s="58"/>
      <c r="T990" s="58"/>
      <c r="U990" s="58"/>
      <c r="V990" s="58"/>
      <c r="W990" s="58"/>
      <c r="X990" s="58"/>
      <c r="Y990" s="58"/>
      <c r="Z990" s="58"/>
      <c r="AA990" s="58"/>
      <c r="AB990" s="58"/>
      <c r="AC990" s="58"/>
      <c r="AD990" s="58"/>
      <c r="AE990" s="58"/>
      <c r="AF990" s="58"/>
      <c r="AG990" s="58"/>
      <c r="AH990" s="58"/>
      <c r="AI990" s="58"/>
      <c r="AJ990" s="58"/>
      <c r="AK990" s="58"/>
      <c r="AL990" s="58"/>
      <c r="AM990" s="58"/>
      <c r="AN990" s="58"/>
      <c r="AO990" s="58"/>
      <c r="AP990" s="58"/>
      <c r="AQ990" s="58"/>
      <c r="AR990" s="58"/>
      <c r="AS990" s="58"/>
      <c r="AT990" s="58"/>
      <c r="AU990" s="58"/>
      <c r="AV990" s="58"/>
      <c r="AW990" s="58"/>
      <c r="AX990" s="58"/>
      <c r="AY990" s="58"/>
      <c r="AZ990" s="58"/>
      <c r="BA990" s="58"/>
      <c r="BB990" s="58"/>
      <c r="BC990" s="58"/>
      <c r="BD990" s="58"/>
      <c r="BE990" s="58"/>
      <c r="BF990" s="58"/>
      <c r="BG990" s="58"/>
      <c r="BH990" s="58"/>
      <c r="BI990" s="58"/>
      <c r="BJ990" s="58"/>
      <c r="BK990" s="58"/>
      <c r="BL990" s="58"/>
      <c r="BM990" s="58"/>
      <c r="BN990" s="58"/>
      <c r="BO990" s="58"/>
      <c r="BP990" s="58"/>
      <c r="BQ990" s="58"/>
      <c r="BR990" s="58"/>
      <c r="BS990" s="58"/>
      <c r="BT990" s="58"/>
      <c r="BU990" s="58"/>
      <c r="BV990" s="58"/>
      <c r="BW990" s="58"/>
      <c r="BX990" s="58"/>
      <c r="BY990" s="58"/>
      <c r="BZ990" s="58"/>
      <c r="CA990" s="58"/>
      <c r="CB990" s="58"/>
      <c r="CC990" s="58"/>
      <c r="CD990" s="58"/>
      <c r="CE990" s="58"/>
      <c r="CF990" s="58"/>
      <c r="CG990" s="58"/>
      <c r="CH990" s="58"/>
      <c r="CI990" s="58"/>
      <c r="CJ990" s="58"/>
    </row>
    <row r="991" spans="1:88" s="71" customFormat="1" ht="12.75" customHeight="1" x14ac:dyDescent="0.2">
      <c r="A991" s="72"/>
      <c r="B991" s="63" t="s">
        <v>143</v>
      </c>
      <c r="C991" s="60" t="s">
        <v>20</v>
      </c>
      <c r="D991" s="60"/>
      <c r="E991" s="64">
        <f t="shared" si="15"/>
        <v>1.5669999999999999</v>
      </c>
      <c r="F991" s="64">
        <v>0.14699999999999999</v>
      </c>
      <c r="G991" s="70">
        <v>1.42</v>
      </c>
      <c r="H991" s="60"/>
      <c r="I991" s="57"/>
      <c r="J991" s="57"/>
      <c r="K991" s="57"/>
      <c r="L991" s="58"/>
      <c r="M991" s="58"/>
      <c r="N991" s="58"/>
      <c r="O991" s="58"/>
      <c r="P991" s="58"/>
      <c r="Q991" s="58"/>
      <c r="R991" s="58"/>
      <c r="S991" s="58"/>
      <c r="T991" s="58"/>
      <c r="U991" s="58"/>
      <c r="V991" s="58"/>
      <c r="W991" s="58"/>
      <c r="X991" s="58"/>
      <c r="Y991" s="58"/>
      <c r="Z991" s="58"/>
      <c r="AA991" s="58"/>
      <c r="AB991" s="58"/>
      <c r="AC991" s="58"/>
      <c r="AD991" s="58"/>
      <c r="AE991" s="58"/>
      <c r="AF991" s="58"/>
      <c r="AG991" s="58"/>
      <c r="AH991" s="58"/>
      <c r="AI991" s="58"/>
      <c r="AJ991" s="58"/>
      <c r="AK991" s="58"/>
      <c r="AL991" s="58"/>
      <c r="AM991" s="58"/>
      <c r="AN991" s="58"/>
      <c r="AO991" s="58"/>
      <c r="AP991" s="58"/>
      <c r="AQ991" s="58"/>
      <c r="AR991" s="58"/>
      <c r="AS991" s="58"/>
      <c r="AT991" s="58"/>
      <c r="AU991" s="58"/>
      <c r="AV991" s="58"/>
      <c r="AW991" s="58"/>
      <c r="AX991" s="58"/>
      <c r="AY991" s="58"/>
      <c r="AZ991" s="58"/>
      <c r="BA991" s="58"/>
      <c r="BB991" s="58"/>
      <c r="BC991" s="58"/>
      <c r="BD991" s="58"/>
      <c r="BE991" s="58"/>
      <c r="BF991" s="58"/>
      <c r="BG991" s="58"/>
      <c r="BH991" s="58"/>
      <c r="BI991" s="58"/>
      <c r="BJ991" s="58"/>
      <c r="BK991" s="58"/>
      <c r="BL991" s="58"/>
      <c r="BM991" s="58"/>
      <c r="BN991" s="58"/>
      <c r="BO991" s="58"/>
      <c r="BP991" s="58"/>
      <c r="BQ991" s="58"/>
      <c r="BR991" s="58"/>
      <c r="BS991" s="58"/>
      <c r="BT991" s="58"/>
      <c r="BU991" s="58"/>
      <c r="BV991" s="58"/>
      <c r="BW991" s="58"/>
      <c r="BX991" s="58"/>
      <c r="BY991" s="58"/>
      <c r="BZ991" s="58"/>
      <c r="CA991" s="58"/>
      <c r="CB991" s="58"/>
      <c r="CC991" s="58"/>
      <c r="CD991" s="58"/>
      <c r="CE991" s="58"/>
      <c r="CF991" s="58"/>
      <c r="CG991" s="58"/>
      <c r="CH991" s="58"/>
      <c r="CI991" s="58"/>
      <c r="CJ991" s="58"/>
    </row>
    <row r="992" spans="1:88" s="71" customFormat="1" ht="12.75" customHeight="1" x14ac:dyDescent="0.2">
      <c r="A992" s="72"/>
      <c r="B992" s="63"/>
      <c r="C992" s="60" t="s">
        <v>17</v>
      </c>
      <c r="D992" s="60"/>
      <c r="E992" s="64">
        <f t="shared" si="15"/>
        <v>1189.55</v>
      </c>
      <c r="F992" s="64">
        <v>87.551000000000002</v>
      </c>
      <c r="G992" s="70">
        <v>1101.999</v>
      </c>
      <c r="H992" s="60"/>
      <c r="I992" s="57"/>
      <c r="J992" s="57"/>
      <c r="K992" s="57"/>
      <c r="L992" s="58"/>
      <c r="M992" s="58"/>
      <c r="N992" s="58"/>
      <c r="O992" s="58"/>
      <c r="P992" s="58"/>
      <c r="Q992" s="58"/>
      <c r="R992" s="58"/>
      <c r="S992" s="58"/>
      <c r="T992" s="58"/>
      <c r="U992" s="58"/>
      <c r="V992" s="58"/>
      <c r="W992" s="58"/>
      <c r="X992" s="58"/>
      <c r="Y992" s="58"/>
      <c r="Z992" s="58"/>
      <c r="AA992" s="58"/>
      <c r="AB992" s="58"/>
      <c r="AC992" s="58"/>
      <c r="AD992" s="58"/>
      <c r="AE992" s="58"/>
      <c r="AF992" s="58"/>
      <c r="AG992" s="58"/>
      <c r="AH992" s="58"/>
      <c r="AI992" s="58"/>
      <c r="AJ992" s="58"/>
      <c r="AK992" s="58"/>
      <c r="AL992" s="58"/>
      <c r="AM992" s="58"/>
      <c r="AN992" s="58"/>
      <c r="AO992" s="58"/>
      <c r="AP992" s="58"/>
      <c r="AQ992" s="58"/>
      <c r="AR992" s="58"/>
      <c r="AS992" s="58"/>
      <c r="AT992" s="58"/>
      <c r="AU992" s="58"/>
      <c r="AV992" s="58"/>
      <c r="AW992" s="58"/>
      <c r="AX992" s="58"/>
      <c r="AY992" s="58"/>
      <c r="AZ992" s="58"/>
      <c r="BA992" s="58"/>
      <c r="BB992" s="58"/>
      <c r="BC992" s="58"/>
      <c r="BD992" s="58"/>
      <c r="BE992" s="58"/>
      <c r="BF992" s="58"/>
      <c r="BG992" s="58"/>
      <c r="BH992" s="58"/>
      <c r="BI992" s="58"/>
      <c r="BJ992" s="58"/>
      <c r="BK992" s="58"/>
      <c r="BL992" s="58"/>
      <c r="BM992" s="58"/>
      <c r="BN992" s="58"/>
      <c r="BO992" s="58"/>
      <c r="BP992" s="58"/>
      <c r="BQ992" s="58"/>
      <c r="BR992" s="58"/>
      <c r="BS992" s="58"/>
      <c r="BT992" s="58"/>
      <c r="BU992" s="58"/>
      <c r="BV992" s="58"/>
      <c r="BW992" s="58"/>
      <c r="BX992" s="58"/>
      <c r="BY992" s="58"/>
      <c r="BZ992" s="58"/>
      <c r="CA992" s="58"/>
      <c r="CB992" s="58"/>
      <c r="CC992" s="58"/>
      <c r="CD992" s="58"/>
      <c r="CE992" s="58"/>
      <c r="CF992" s="58"/>
      <c r="CG992" s="58"/>
      <c r="CH992" s="58"/>
      <c r="CI992" s="58"/>
      <c r="CJ992" s="58"/>
    </row>
    <row r="993" spans="1:88" s="71" customFormat="1" ht="12.75" customHeight="1" x14ac:dyDescent="0.2">
      <c r="A993" s="72"/>
      <c r="B993" s="63" t="s">
        <v>145</v>
      </c>
      <c r="C993" s="60" t="s">
        <v>20</v>
      </c>
      <c r="D993" s="60"/>
      <c r="E993" s="64">
        <f t="shared" si="15"/>
        <v>0</v>
      </c>
      <c r="F993" s="64"/>
      <c r="G993" s="70"/>
      <c r="H993" s="60"/>
      <c r="I993" s="57"/>
      <c r="J993" s="57"/>
      <c r="K993" s="57"/>
      <c r="L993" s="58"/>
      <c r="M993" s="58"/>
      <c r="N993" s="58"/>
      <c r="O993" s="58"/>
      <c r="P993" s="58"/>
      <c r="Q993" s="58"/>
      <c r="R993" s="58"/>
      <c r="S993" s="58"/>
      <c r="T993" s="58"/>
      <c r="U993" s="58"/>
      <c r="V993" s="58"/>
      <c r="W993" s="58"/>
      <c r="X993" s="58"/>
      <c r="Y993" s="58"/>
      <c r="Z993" s="58"/>
      <c r="AA993" s="58"/>
      <c r="AB993" s="58"/>
      <c r="AC993" s="58"/>
      <c r="AD993" s="58"/>
      <c r="AE993" s="58"/>
      <c r="AF993" s="58"/>
      <c r="AG993" s="58"/>
      <c r="AH993" s="58"/>
      <c r="AI993" s="58"/>
      <c r="AJ993" s="58"/>
      <c r="AK993" s="58"/>
      <c r="AL993" s="58"/>
      <c r="AM993" s="58"/>
      <c r="AN993" s="58"/>
      <c r="AO993" s="58"/>
      <c r="AP993" s="58"/>
      <c r="AQ993" s="58"/>
      <c r="AR993" s="58"/>
      <c r="AS993" s="58"/>
      <c r="AT993" s="58"/>
      <c r="AU993" s="58"/>
      <c r="AV993" s="58"/>
      <c r="AW993" s="58"/>
      <c r="AX993" s="58"/>
      <c r="AY993" s="58"/>
      <c r="AZ993" s="58"/>
      <c r="BA993" s="58"/>
      <c r="BB993" s="58"/>
      <c r="BC993" s="58"/>
      <c r="BD993" s="58"/>
      <c r="BE993" s="58"/>
      <c r="BF993" s="58"/>
      <c r="BG993" s="58"/>
      <c r="BH993" s="58"/>
      <c r="BI993" s="58"/>
      <c r="BJ993" s="58"/>
      <c r="BK993" s="58"/>
      <c r="BL993" s="58"/>
      <c r="BM993" s="58"/>
      <c r="BN993" s="58"/>
      <c r="BO993" s="58"/>
      <c r="BP993" s="58"/>
      <c r="BQ993" s="58"/>
      <c r="BR993" s="58"/>
      <c r="BS993" s="58"/>
      <c r="BT993" s="58"/>
      <c r="BU993" s="58"/>
      <c r="BV993" s="58"/>
      <c r="BW993" s="58"/>
      <c r="BX993" s="58"/>
      <c r="BY993" s="58"/>
      <c r="BZ993" s="58"/>
      <c r="CA993" s="58"/>
      <c r="CB993" s="58"/>
      <c r="CC993" s="58"/>
      <c r="CD993" s="58"/>
      <c r="CE993" s="58"/>
      <c r="CF993" s="58"/>
      <c r="CG993" s="58"/>
      <c r="CH993" s="58"/>
      <c r="CI993" s="58"/>
      <c r="CJ993" s="58"/>
    </row>
    <row r="994" spans="1:88" s="71" customFormat="1" ht="12.75" customHeight="1" x14ac:dyDescent="0.2">
      <c r="A994" s="72"/>
      <c r="B994" s="63"/>
      <c r="C994" s="60" t="s">
        <v>17</v>
      </c>
      <c r="D994" s="60"/>
      <c r="E994" s="64">
        <f t="shared" si="15"/>
        <v>0</v>
      </c>
      <c r="F994" s="64"/>
      <c r="G994" s="70"/>
      <c r="H994" s="60"/>
      <c r="I994" s="57"/>
      <c r="J994" s="57"/>
      <c r="K994" s="57"/>
      <c r="L994" s="58"/>
      <c r="M994" s="58"/>
      <c r="N994" s="58"/>
      <c r="O994" s="58"/>
      <c r="P994" s="58"/>
      <c r="Q994" s="58"/>
      <c r="R994" s="58"/>
      <c r="S994" s="58"/>
      <c r="T994" s="58"/>
      <c r="U994" s="58"/>
      <c r="V994" s="58"/>
      <c r="W994" s="58"/>
      <c r="X994" s="58"/>
      <c r="Y994" s="58"/>
      <c r="Z994" s="58"/>
      <c r="AA994" s="58"/>
      <c r="AB994" s="58"/>
      <c r="AC994" s="58"/>
      <c r="AD994" s="58"/>
      <c r="AE994" s="58"/>
      <c r="AF994" s="58"/>
      <c r="AG994" s="58"/>
      <c r="AH994" s="58"/>
      <c r="AI994" s="58"/>
      <c r="AJ994" s="58"/>
      <c r="AK994" s="58"/>
      <c r="AL994" s="58"/>
      <c r="AM994" s="58"/>
      <c r="AN994" s="58"/>
      <c r="AO994" s="58"/>
      <c r="AP994" s="58"/>
      <c r="AQ994" s="58"/>
      <c r="AR994" s="58"/>
      <c r="AS994" s="58"/>
      <c r="AT994" s="58"/>
      <c r="AU994" s="58"/>
      <c r="AV994" s="58"/>
      <c r="AW994" s="58"/>
      <c r="AX994" s="58"/>
      <c r="AY994" s="58"/>
      <c r="AZ994" s="58"/>
      <c r="BA994" s="58"/>
      <c r="BB994" s="58"/>
      <c r="BC994" s="58"/>
      <c r="BD994" s="58"/>
      <c r="BE994" s="58"/>
      <c r="BF994" s="58"/>
      <c r="BG994" s="58"/>
      <c r="BH994" s="58"/>
      <c r="BI994" s="58"/>
      <c r="BJ994" s="58"/>
      <c r="BK994" s="58"/>
      <c r="BL994" s="58"/>
      <c r="BM994" s="58"/>
      <c r="BN994" s="58"/>
      <c r="BO994" s="58"/>
      <c r="BP994" s="58"/>
      <c r="BQ994" s="58"/>
      <c r="BR994" s="58"/>
      <c r="BS994" s="58"/>
      <c r="BT994" s="58"/>
      <c r="BU994" s="58"/>
      <c r="BV994" s="58"/>
      <c r="BW994" s="58"/>
      <c r="BX994" s="58"/>
      <c r="BY994" s="58"/>
      <c r="BZ994" s="58"/>
      <c r="CA994" s="58"/>
      <c r="CB994" s="58"/>
      <c r="CC994" s="58"/>
      <c r="CD994" s="58"/>
      <c r="CE994" s="58"/>
      <c r="CF994" s="58"/>
      <c r="CG994" s="58"/>
      <c r="CH994" s="58"/>
      <c r="CI994" s="58"/>
      <c r="CJ994" s="58"/>
    </row>
    <row r="995" spans="1:88" s="71" customFormat="1" ht="12.75" customHeight="1" x14ac:dyDescent="0.2">
      <c r="A995" s="72"/>
      <c r="B995" s="67" t="s">
        <v>147</v>
      </c>
      <c r="C995" s="60" t="s">
        <v>148</v>
      </c>
      <c r="D995" s="60"/>
      <c r="E995" s="64">
        <f t="shared" si="15"/>
        <v>0</v>
      </c>
      <c r="F995" s="64"/>
      <c r="G995" s="70"/>
      <c r="H995" s="60"/>
      <c r="I995" s="57"/>
      <c r="J995" s="57"/>
      <c r="K995" s="57"/>
      <c r="L995" s="58"/>
      <c r="M995" s="58"/>
      <c r="N995" s="58"/>
      <c r="O995" s="58"/>
      <c r="P995" s="58"/>
      <c r="Q995" s="58"/>
      <c r="R995" s="58"/>
      <c r="S995" s="58"/>
      <c r="T995" s="58"/>
      <c r="U995" s="58"/>
      <c r="V995" s="58"/>
      <c r="W995" s="58"/>
      <c r="X995" s="58"/>
      <c r="Y995" s="58"/>
      <c r="Z995" s="58"/>
      <c r="AA995" s="58"/>
      <c r="AB995" s="58"/>
      <c r="AC995" s="58"/>
      <c r="AD995" s="58"/>
      <c r="AE995" s="58"/>
      <c r="AF995" s="58"/>
      <c r="AG995" s="58"/>
      <c r="AH995" s="58"/>
      <c r="AI995" s="58"/>
      <c r="AJ995" s="58"/>
      <c r="AK995" s="58"/>
      <c r="AL995" s="58"/>
      <c r="AM995" s="58"/>
      <c r="AN995" s="58"/>
      <c r="AO995" s="58"/>
      <c r="AP995" s="58"/>
      <c r="AQ995" s="58"/>
      <c r="AR995" s="58"/>
      <c r="AS995" s="58"/>
      <c r="AT995" s="58"/>
      <c r="AU995" s="58"/>
      <c r="AV995" s="58"/>
      <c r="AW995" s="58"/>
      <c r="AX995" s="58"/>
      <c r="AY995" s="58"/>
      <c r="AZ995" s="58"/>
      <c r="BA995" s="58"/>
      <c r="BB995" s="58"/>
      <c r="BC995" s="58"/>
      <c r="BD995" s="58"/>
      <c r="BE995" s="58"/>
      <c r="BF995" s="58"/>
      <c r="BG995" s="58"/>
      <c r="BH995" s="58"/>
      <c r="BI995" s="58"/>
      <c r="BJ995" s="58"/>
      <c r="BK995" s="58"/>
      <c r="BL995" s="58"/>
      <c r="BM995" s="58"/>
      <c r="BN995" s="58"/>
      <c r="BO995" s="58"/>
      <c r="BP995" s="58"/>
      <c r="BQ995" s="58"/>
      <c r="BR995" s="58"/>
      <c r="BS995" s="58"/>
      <c r="BT995" s="58"/>
      <c r="BU995" s="58"/>
      <c r="BV995" s="58"/>
      <c r="BW995" s="58"/>
      <c r="BX995" s="58"/>
      <c r="BY995" s="58"/>
      <c r="BZ995" s="58"/>
      <c r="CA995" s="58"/>
      <c r="CB995" s="58"/>
      <c r="CC995" s="58"/>
      <c r="CD995" s="58"/>
      <c r="CE995" s="58"/>
      <c r="CF995" s="58"/>
      <c r="CG995" s="58"/>
      <c r="CH995" s="58"/>
      <c r="CI995" s="58"/>
      <c r="CJ995" s="58"/>
    </row>
    <row r="996" spans="1:88" s="71" customFormat="1" ht="12.75" customHeight="1" x14ac:dyDescent="0.2">
      <c r="A996" s="72"/>
      <c r="B996" s="67"/>
      <c r="C996" s="60" t="s">
        <v>17</v>
      </c>
      <c r="D996" s="60"/>
      <c r="E996" s="64">
        <f t="shared" si="15"/>
        <v>0</v>
      </c>
      <c r="F996" s="64"/>
      <c r="G996" s="70"/>
      <c r="H996" s="60"/>
      <c r="I996" s="57"/>
      <c r="J996" s="57"/>
      <c r="K996" s="57"/>
      <c r="L996" s="58"/>
      <c r="M996" s="58"/>
      <c r="N996" s="58"/>
      <c r="O996" s="58"/>
      <c r="P996" s="58"/>
      <c r="Q996" s="58"/>
      <c r="R996" s="58"/>
      <c r="S996" s="58"/>
      <c r="T996" s="58"/>
      <c r="U996" s="58"/>
      <c r="V996" s="58"/>
      <c r="W996" s="58"/>
      <c r="X996" s="58"/>
      <c r="Y996" s="58"/>
      <c r="Z996" s="58"/>
      <c r="AA996" s="58"/>
      <c r="AB996" s="58"/>
      <c r="AC996" s="58"/>
      <c r="AD996" s="58"/>
      <c r="AE996" s="58"/>
      <c r="AF996" s="58"/>
      <c r="AG996" s="58"/>
      <c r="AH996" s="58"/>
      <c r="AI996" s="58"/>
      <c r="AJ996" s="58"/>
      <c r="AK996" s="58"/>
      <c r="AL996" s="58"/>
      <c r="AM996" s="58"/>
      <c r="AN996" s="58"/>
      <c r="AO996" s="58"/>
      <c r="AP996" s="58"/>
      <c r="AQ996" s="58"/>
      <c r="AR996" s="58"/>
      <c r="AS996" s="58"/>
      <c r="AT996" s="58"/>
      <c r="AU996" s="58"/>
      <c r="AV996" s="58"/>
      <c r="AW996" s="58"/>
      <c r="AX996" s="58"/>
      <c r="AY996" s="58"/>
      <c r="AZ996" s="58"/>
      <c r="BA996" s="58"/>
      <c r="BB996" s="58"/>
      <c r="BC996" s="58"/>
      <c r="BD996" s="58"/>
      <c r="BE996" s="58"/>
      <c r="BF996" s="58"/>
      <c r="BG996" s="58"/>
      <c r="BH996" s="58"/>
      <c r="BI996" s="58"/>
      <c r="BJ996" s="58"/>
      <c r="BK996" s="58"/>
      <c r="BL996" s="58"/>
      <c r="BM996" s="58"/>
      <c r="BN996" s="58"/>
      <c r="BO996" s="58"/>
      <c r="BP996" s="58"/>
      <c r="BQ996" s="58"/>
      <c r="BR996" s="58"/>
      <c r="BS996" s="58"/>
      <c r="BT996" s="58"/>
      <c r="BU996" s="58"/>
      <c r="BV996" s="58"/>
      <c r="BW996" s="58"/>
      <c r="BX996" s="58"/>
      <c r="BY996" s="58"/>
      <c r="BZ996" s="58"/>
      <c r="CA996" s="58"/>
      <c r="CB996" s="58"/>
      <c r="CC996" s="58"/>
      <c r="CD996" s="58"/>
      <c r="CE996" s="58"/>
      <c r="CF996" s="58"/>
      <c r="CG996" s="58"/>
      <c r="CH996" s="58"/>
      <c r="CI996" s="58"/>
      <c r="CJ996" s="58"/>
    </row>
    <row r="997" spans="1:88" s="71" customFormat="1" ht="12.75" customHeight="1" x14ac:dyDescent="0.2">
      <c r="A997" s="72"/>
      <c r="B997" s="63" t="s">
        <v>150</v>
      </c>
      <c r="C997" s="60" t="s">
        <v>64</v>
      </c>
      <c r="D997" s="68"/>
      <c r="E997" s="64">
        <f t="shared" si="15"/>
        <v>0</v>
      </c>
      <c r="F997" s="64"/>
      <c r="G997" s="70"/>
      <c r="H997" s="68"/>
      <c r="I997" s="57"/>
      <c r="J997" s="57"/>
      <c r="K997" s="57"/>
      <c r="L997" s="58"/>
      <c r="M997" s="58"/>
      <c r="N997" s="58"/>
      <c r="O997" s="58"/>
      <c r="P997" s="58"/>
      <c r="Q997" s="58"/>
      <c r="R997" s="58"/>
      <c r="S997" s="58"/>
      <c r="T997" s="58"/>
      <c r="U997" s="58"/>
      <c r="V997" s="58"/>
      <c r="W997" s="58"/>
      <c r="X997" s="58"/>
      <c r="Y997" s="58"/>
      <c r="Z997" s="58"/>
      <c r="AA997" s="58"/>
      <c r="AB997" s="58"/>
      <c r="AC997" s="58"/>
      <c r="AD997" s="58"/>
      <c r="AE997" s="58"/>
      <c r="AF997" s="58"/>
      <c r="AG997" s="58"/>
      <c r="AH997" s="58"/>
      <c r="AI997" s="58"/>
      <c r="AJ997" s="58"/>
      <c r="AK997" s="58"/>
      <c r="AL997" s="58"/>
      <c r="AM997" s="58"/>
      <c r="AN997" s="58"/>
      <c r="AO997" s="58"/>
      <c r="AP997" s="58"/>
      <c r="AQ997" s="58"/>
      <c r="AR997" s="58"/>
      <c r="AS997" s="58"/>
      <c r="AT997" s="58"/>
      <c r="AU997" s="58"/>
      <c r="AV997" s="58"/>
      <c r="AW997" s="58"/>
      <c r="AX997" s="58"/>
      <c r="AY997" s="58"/>
      <c r="AZ997" s="58"/>
      <c r="BA997" s="58"/>
      <c r="BB997" s="58"/>
      <c r="BC997" s="58"/>
      <c r="BD997" s="58"/>
      <c r="BE997" s="58"/>
      <c r="BF997" s="58"/>
      <c r="BG997" s="58"/>
      <c r="BH997" s="58"/>
      <c r="BI997" s="58"/>
      <c r="BJ997" s="58"/>
      <c r="BK997" s="58"/>
      <c r="BL997" s="58"/>
      <c r="BM997" s="58"/>
      <c r="BN997" s="58"/>
      <c r="BO997" s="58"/>
      <c r="BP997" s="58"/>
      <c r="BQ997" s="58"/>
      <c r="BR997" s="58"/>
      <c r="BS997" s="58"/>
      <c r="BT997" s="58"/>
      <c r="BU997" s="58"/>
      <c r="BV997" s="58"/>
      <c r="BW997" s="58"/>
      <c r="BX997" s="58"/>
      <c r="BY997" s="58"/>
      <c r="BZ997" s="58"/>
      <c r="CA997" s="58"/>
      <c r="CB997" s="58"/>
      <c r="CC997" s="58"/>
      <c r="CD997" s="58"/>
      <c r="CE997" s="58"/>
      <c r="CF997" s="58"/>
      <c r="CG997" s="58"/>
      <c r="CH997" s="58"/>
      <c r="CI997" s="58"/>
      <c r="CJ997" s="58"/>
    </row>
    <row r="998" spans="1:88" s="71" customFormat="1" ht="12.75" customHeight="1" x14ac:dyDescent="0.2">
      <c r="A998" s="76"/>
      <c r="B998" s="63"/>
      <c r="C998" s="60" t="s">
        <v>17</v>
      </c>
      <c r="D998" s="68"/>
      <c r="E998" s="64">
        <f t="shared" si="15"/>
        <v>0</v>
      </c>
      <c r="F998" s="64"/>
      <c r="G998" s="70"/>
      <c r="H998" s="68"/>
      <c r="I998" s="57"/>
      <c r="J998" s="57"/>
      <c r="K998" s="57"/>
      <c r="L998" s="58"/>
      <c r="M998" s="58"/>
      <c r="N998" s="58"/>
      <c r="O998" s="58"/>
      <c r="P998" s="58"/>
      <c r="Q998" s="58"/>
      <c r="R998" s="58"/>
      <c r="S998" s="58"/>
      <c r="T998" s="58"/>
      <c r="U998" s="58"/>
      <c r="V998" s="58"/>
      <c r="W998" s="58"/>
      <c r="X998" s="58"/>
      <c r="Y998" s="58"/>
      <c r="Z998" s="58"/>
      <c r="AA998" s="58"/>
      <c r="AB998" s="58"/>
      <c r="AC998" s="58"/>
      <c r="AD998" s="58"/>
      <c r="AE998" s="58"/>
      <c r="AF998" s="58"/>
      <c r="AG998" s="58"/>
      <c r="AH998" s="58"/>
      <c r="AI998" s="58"/>
      <c r="AJ998" s="58"/>
      <c r="AK998" s="58"/>
      <c r="AL998" s="58"/>
      <c r="AM998" s="58"/>
      <c r="AN998" s="58"/>
      <c r="AO998" s="58"/>
      <c r="AP998" s="58"/>
      <c r="AQ998" s="58"/>
      <c r="AR998" s="58"/>
      <c r="AS998" s="58"/>
      <c r="AT998" s="58"/>
      <c r="AU998" s="58"/>
      <c r="AV998" s="58"/>
      <c r="AW998" s="58"/>
      <c r="AX998" s="58"/>
      <c r="AY998" s="58"/>
      <c r="AZ998" s="58"/>
      <c r="BA998" s="58"/>
      <c r="BB998" s="58"/>
      <c r="BC998" s="58"/>
      <c r="BD998" s="58"/>
      <c r="BE998" s="58"/>
      <c r="BF998" s="58"/>
      <c r="BG998" s="58"/>
      <c r="BH998" s="58"/>
      <c r="BI998" s="58"/>
      <c r="BJ998" s="58"/>
      <c r="BK998" s="58"/>
      <c r="BL998" s="58"/>
      <c r="BM998" s="58"/>
      <c r="BN998" s="58"/>
      <c r="BO998" s="58"/>
      <c r="BP998" s="58"/>
      <c r="BQ998" s="58"/>
      <c r="BR998" s="58"/>
      <c r="BS998" s="58"/>
      <c r="BT998" s="58"/>
      <c r="BU998" s="58"/>
      <c r="BV998" s="58"/>
      <c r="BW998" s="58"/>
      <c r="BX998" s="58"/>
      <c r="BY998" s="58"/>
      <c r="BZ998" s="58"/>
      <c r="CA998" s="58"/>
      <c r="CB998" s="58"/>
      <c r="CC998" s="58"/>
      <c r="CD998" s="58"/>
      <c r="CE998" s="58"/>
      <c r="CF998" s="58"/>
      <c r="CG998" s="58"/>
      <c r="CH998" s="58"/>
      <c r="CI998" s="58"/>
      <c r="CJ998" s="58"/>
    </row>
    <row r="999" spans="1:88" s="71" customFormat="1" ht="12.75" customHeight="1" x14ac:dyDescent="0.2">
      <c r="A999" s="18">
        <v>15</v>
      </c>
      <c r="B999" s="69" t="s">
        <v>165</v>
      </c>
      <c r="C999" s="60" t="s">
        <v>19</v>
      </c>
      <c r="D999" s="68"/>
      <c r="E999" s="70">
        <f t="shared" si="15"/>
        <v>1</v>
      </c>
      <c r="F999" s="70">
        <v>1</v>
      </c>
      <c r="G999" s="70"/>
      <c r="H999" s="68"/>
      <c r="I999" s="57"/>
      <c r="J999" s="57"/>
      <c r="K999" s="57"/>
      <c r="L999" s="58"/>
      <c r="M999" s="58"/>
      <c r="N999" s="58"/>
      <c r="O999" s="58"/>
      <c r="P999" s="58"/>
      <c r="Q999" s="58"/>
      <c r="R999" s="58"/>
      <c r="S999" s="58"/>
      <c r="T999" s="58"/>
      <c r="U999" s="58"/>
      <c r="V999" s="58"/>
      <c r="W999" s="58"/>
      <c r="X999" s="58"/>
      <c r="Y999" s="58"/>
      <c r="Z999" s="58"/>
      <c r="AA999" s="58"/>
      <c r="AB999" s="58"/>
      <c r="AC999" s="58"/>
      <c r="AD999" s="58"/>
      <c r="AE999" s="58"/>
      <c r="AF999" s="58"/>
      <c r="AG999" s="58"/>
      <c r="AH999" s="58"/>
      <c r="AI999" s="58"/>
      <c r="AJ999" s="58"/>
      <c r="AK999" s="58"/>
      <c r="AL999" s="58"/>
      <c r="AM999" s="58"/>
      <c r="AN999" s="58"/>
      <c r="AO999" s="58"/>
      <c r="AP999" s="58"/>
      <c r="AQ999" s="58"/>
      <c r="AR999" s="58"/>
      <c r="AS999" s="58"/>
      <c r="AT999" s="58"/>
      <c r="AU999" s="58"/>
      <c r="AV999" s="58"/>
      <c r="AW999" s="58"/>
      <c r="AX999" s="58"/>
      <c r="AY999" s="58"/>
      <c r="AZ999" s="58"/>
      <c r="BA999" s="58"/>
      <c r="BB999" s="58"/>
      <c r="BC999" s="58"/>
      <c r="BD999" s="58"/>
      <c r="BE999" s="58"/>
      <c r="BF999" s="58"/>
      <c r="BG999" s="58"/>
      <c r="BH999" s="58"/>
      <c r="BI999" s="58"/>
      <c r="BJ999" s="58"/>
      <c r="BK999" s="58"/>
      <c r="BL999" s="58"/>
      <c r="BM999" s="58"/>
      <c r="BN999" s="58"/>
      <c r="BO999" s="58"/>
      <c r="BP999" s="58"/>
      <c r="BQ999" s="58"/>
      <c r="BR999" s="58"/>
      <c r="BS999" s="58"/>
      <c r="BT999" s="58"/>
      <c r="BU999" s="58"/>
      <c r="BV999" s="58"/>
      <c r="BW999" s="58"/>
      <c r="BX999" s="58"/>
      <c r="BY999" s="58"/>
      <c r="BZ999" s="58"/>
      <c r="CA999" s="58"/>
      <c r="CB999" s="58"/>
      <c r="CC999" s="58"/>
      <c r="CD999" s="58"/>
      <c r="CE999" s="58"/>
      <c r="CF999" s="58"/>
      <c r="CG999" s="58"/>
      <c r="CH999" s="58"/>
      <c r="CI999" s="58"/>
      <c r="CJ999" s="58"/>
    </row>
    <row r="1000" spans="1:88" s="71" customFormat="1" ht="12.75" customHeight="1" x14ac:dyDescent="0.2">
      <c r="A1000" s="72"/>
      <c r="B1000" s="73"/>
      <c r="C1000" s="60" t="s">
        <v>17</v>
      </c>
      <c r="D1000" s="61"/>
      <c r="E1000" s="70">
        <f t="shared" si="15"/>
        <v>13.88</v>
      </c>
      <c r="F1000" s="70">
        <f>F1002+F1004+F1006+F1008</f>
        <v>13.88</v>
      </c>
      <c r="G1000" s="70">
        <f>G1002+G1004+G1006+G1008</f>
        <v>0</v>
      </c>
      <c r="H1000" s="61"/>
      <c r="I1000" s="57"/>
      <c r="J1000" s="57"/>
      <c r="K1000" s="57"/>
      <c r="L1000" s="58"/>
      <c r="M1000" s="58"/>
      <c r="N1000" s="58"/>
      <c r="O1000" s="58"/>
      <c r="P1000" s="58"/>
      <c r="Q1000" s="58"/>
      <c r="R1000" s="58"/>
      <c r="S1000" s="58"/>
      <c r="T1000" s="58"/>
      <c r="U1000" s="58"/>
      <c r="V1000" s="58"/>
      <c r="W1000" s="58"/>
      <c r="X1000" s="58"/>
      <c r="Y1000" s="58"/>
      <c r="Z1000" s="58"/>
      <c r="AA1000" s="58"/>
      <c r="AB1000" s="58"/>
      <c r="AC1000" s="58"/>
      <c r="AD1000" s="58"/>
      <c r="AE1000" s="58"/>
      <c r="AF1000" s="58"/>
      <c r="AG1000" s="58"/>
      <c r="AH1000" s="58"/>
      <c r="AI1000" s="58"/>
      <c r="AJ1000" s="58"/>
      <c r="AK1000" s="58"/>
      <c r="AL1000" s="58"/>
      <c r="AM1000" s="58"/>
      <c r="AN1000" s="58"/>
      <c r="AO1000" s="58"/>
      <c r="AP1000" s="58"/>
      <c r="AQ1000" s="58"/>
      <c r="AR1000" s="58"/>
      <c r="AS1000" s="58"/>
      <c r="AT1000" s="58"/>
      <c r="AU1000" s="58"/>
      <c r="AV1000" s="58"/>
      <c r="AW1000" s="58"/>
      <c r="AX1000" s="58"/>
      <c r="AY1000" s="58"/>
      <c r="AZ1000" s="58"/>
      <c r="BA1000" s="58"/>
      <c r="BB1000" s="58"/>
      <c r="BC1000" s="58"/>
      <c r="BD1000" s="58"/>
      <c r="BE1000" s="58"/>
      <c r="BF1000" s="58"/>
      <c r="BG1000" s="58"/>
      <c r="BH1000" s="58"/>
      <c r="BI1000" s="58"/>
      <c r="BJ1000" s="58"/>
      <c r="BK1000" s="58"/>
      <c r="BL1000" s="58"/>
      <c r="BM1000" s="58"/>
      <c r="BN1000" s="58"/>
      <c r="BO1000" s="58"/>
      <c r="BP1000" s="58"/>
      <c r="BQ1000" s="58"/>
      <c r="BR1000" s="58"/>
      <c r="BS1000" s="58"/>
      <c r="BT1000" s="58"/>
      <c r="BU1000" s="58"/>
      <c r="BV1000" s="58"/>
      <c r="BW1000" s="58"/>
      <c r="BX1000" s="58"/>
      <c r="BY1000" s="58"/>
      <c r="BZ1000" s="58"/>
      <c r="CA1000" s="58"/>
      <c r="CB1000" s="58"/>
      <c r="CC1000" s="58"/>
      <c r="CD1000" s="58"/>
      <c r="CE1000" s="58"/>
      <c r="CF1000" s="58"/>
      <c r="CG1000" s="58"/>
      <c r="CH1000" s="58"/>
      <c r="CI1000" s="58"/>
      <c r="CJ1000" s="58"/>
    </row>
    <row r="1001" spans="1:88" s="71" customFormat="1" ht="12.75" customHeight="1" x14ac:dyDescent="0.2">
      <c r="A1001" s="72"/>
      <c r="B1001" s="63" t="s">
        <v>143</v>
      </c>
      <c r="C1001" s="60" t="s">
        <v>20</v>
      </c>
      <c r="D1001" s="60"/>
      <c r="E1001" s="70">
        <f t="shared" si="15"/>
        <v>4.8000000000000001E-2</v>
      </c>
      <c r="F1001" s="70">
        <v>4.8000000000000001E-2</v>
      </c>
      <c r="G1001" s="70"/>
      <c r="H1001" s="60"/>
      <c r="I1001" s="57"/>
      <c r="J1001" s="57"/>
      <c r="K1001" s="57"/>
      <c r="L1001" s="58"/>
      <c r="M1001" s="58"/>
      <c r="N1001" s="58"/>
      <c r="O1001" s="58"/>
      <c r="P1001" s="58"/>
      <c r="Q1001" s="58"/>
      <c r="R1001" s="58"/>
      <c r="S1001" s="58"/>
      <c r="T1001" s="58"/>
      <c r="U1001" s="58"/>
      <c r="V1001" s="58"/>
      <c r="W1001" s="58"/>
      <c r="X1001" s="58"/>
      <c r="Y1001" s="58"/>
      <c r="Z1001" s="58"/>
      <c r="AA1001" s="58"/>
      <c r="AB1001" s="58"/>
      <c r="AC1001" s="58"/>
      <c r="AD1001" s="58"/>
      <c r="AE1001" s="58"/>
      <c r="AF1001" s="58"/>
      <c r="AG1001" s="58"/>
      <c r="AH1001" s="58"/>
      <c r="AI1001" s="58"/>
      <c r="AJ1001" s="58"/>
      <c r="AK1001" s="58"/>
      <c r="AL1001" s="58"/>
      <c r="AM1001" s="58"/>
      <c r="AN1001" s="58"/>
      <c r="AO1001" s="58"/>
      <c r="AP1001" s="58"/>
      <c r="AQ1001" s="58"/>
      <c r="AR1001" s="58"/>
      <c r="AS1001" s="58"/>
      <c r="AT1001" s="58"/>
      <c r="AU1001" s="58"/>
      <c r="AV1001" s="58"/>
      <c r="AW1001" s="58"/>
      <c r="AX1001" s="58"/>
      <c r="AY1001" s="58"/>
      <c r="AZ1001" s="58"/>
      <c r="BA1001" s="58"/>
      <c r="BB1001" s="58"/>
      <c r="BC1001" s="58"/>
      <c r="BD1001" s="58"/>
      <c r="BE1001" s="58"/>
      <c r="BF1001" s="58"/>
      <c r="BG1001" s="58"/>
      <c r="BH1001" s="58"/>
      <c r="BI1001" s="58"/>
      <c r="BJ1001" s="58"/>
      <c r="BK1001" s="58"/>
      <c r="BL1001" s="58"/>
      <c r="BM1001" s="58"/>
      <c r="BN1001" s="58"/>
      <c r="BO1001" s="58"/>
      <c r="BP1001" s="58"/>
      <c r="BQ1001" s="58"/>
      <c r="BR1001" s="58"/>
      <c r="BS1001" s="58"/>
      <c r="BT1001" s="58"/>
      <c r="BU1001" s="58"/>
      <c r="BV1001" s="58"/>
      <c r="BW1001" s="58"/>
      <c r="BX1001" s="58"/>
      <c r="BY1001" s="58"/>
      <c r="BZ1001" s="58"/>
      <c r="CA1001" s="58"/>
      <c r="CB1001" s="58"/>
      <c r="CC1001" s="58"/>
      <c r="CD1001" s="58"/>
      <c r="CE1001" s="58"/>
      <c r="CF1001" s="58"/>
      <c r="CG1001" s="58"/>
      <c r="CH1001" s="58"/>
      <c r="CI1001" s="58"/>
      <c r="CJ1001" s="58"/>
    </row>
    <row r="1002" spans="1:88" s="71" customFormat="1" ht="12.75" customHeight="1" x14ac:dyDescent="0.2">
      <c r="A1002" s="72"/>
      <c r="B1002" s="63"/>
      <c r="C1002" s="60" t="s">
        <v>17</v>
      </c>
      <c r="D1002" s="60"/>
      <c r="E1002" s="70">
        <f t="shared" si="15"/>
        <v>13.88</v>
      </c>
      <c r="F1002" s="70">
        <v>13.88</v>
      </c>
      <c r="G1002" s="70"/>
      <c r="H1002" s="60"/>
      <c r="I1002" s="57"/>
      <c r="J1002" s="57"/>
      <c r="K1002" s="57"/>
      <c r="L1002" s="58"/>
      <c r="M1002" s="58"/>
      <c r="N1002" s="58"/>
      <c r="O1002" s="58"/>
      <c r="P1002" s="58"/>
      <c r="Q1002" s="58"/>
      <c r="R1002" s="58"/>
      <c r="S1002" s="58"/>
      <c r="T1002" s="58"/>
      <c r="U1002" s="58"/>
      <c r="V1002" s="58"/>
      <c r="W1002" s="58"/>
      <c r="X1002" s="58"/>
      <c r="Y1002" s="58"/>
      <c r="Z1002" s="58"/>
      <c r="AA1002" s="58"/>
      <c r="AB1002" s="58"/>
      <c r="AC1002" s="58"/>
      <c r="AD1002" s="58"/>
      <c r="AE1002" s="58"/>
      <c r="AF1002" s="58"/>
      <c r="AG1002" s="58"/>
      <c r="AH1002" s="58"/>
      <c r="AI1002" s="58"/>
      <c r="AJ1002" s="58"/>
      <c r="AK1002" s="58"/>
      <c r="AL1002" s="58"/>
      <c r="AM1002" s="58"/>
      <c r="AN1002" s="58"/>
      <c r="AO1002" s="58"/>
      <c r="AP1002" s="58"/>
      <c r="AQ1002" s="58"/>
      <c r="AR1002" s="58"/>
      <c r="AS1002" s="58"/>
      <c r="AT1002" s="58"/>
      <c r="AU1002" s="58"/>
      <c r="AV1002" s="58"/>
      <c r="AW1002" s="58"/>
      <c r="AX1002" s="58"/>
      <c r="AY1002" s="58"/>
      <c r="AZ1002" s="58"/>
      <c r="BA1002" s="58"/>
      <c r="BB1002" s="58"/>
      <c r="BC1002" s="58"/>
      <c r="BD1002" s="58"/>
      <c r="BE1002" s="58"/>
      <c r="BF1002" s="58"/>
      <c r="BG1002" s="58"/>
      <c r="BH1002" s="58"/>
      <c r="BI1002" s="58"/>
      <c r="BJ1002" s="58"/>
      <c r="BK1002" s="58"/>
      <c r="BL1002" s="58"/>
      <c r="BM1002" s="58"/>
      <c r="BN1002" s="58"/>
      <c r="BO1002" s="58"/>
      <c r="BP1002" s="58"/>
      <c r="BQ1002" s="58"/>
      <c r="BR1002" s="58"/>
      <c r="BS1002" s="58"/>
      <c r="BT1002" s="58"/>
      <c r="BU1002" s="58"/>
      <c r="BV1002" s="58"/>
      <c r="BW1002" s="58"/>
      <c r="BX1002" s="58"/>
      <c r="BY1002" s="58"/>
      <c r="BZ1002" s="58"/>
      <c r="CA1002" s="58"/>
      <c r="CB1002" s="58"/>
      <c r="CC1002" s="58"/>
      <c r="CD1002" s="58"/>
      <c r="CE1002" s="58"/>
      <c r="CF1002" s="58"/>
      <c r="CG1002" s="58"/>
      <c r="CH1002" s="58"/>
      <c r="CI1002" s="58"/>
      <c r="CJ1002" s="58"/>
    </row>
    <row r="1003" spans="1:88" s="71" customFormat="1" ht="12.75" customHeight="1" x14ac:dyDescent="0.2">
      <c r="A1003" s="72"/>
      <c r="B1003" s="63" t="s">
        <v>145</v>
      </c>
      <c r="C1003" s="60" t="s">
        <v>20</v>
      </c>
      <c r="D1003" s="60"/>
      <c r="E1003" s="70">
        <f t="shared" si="15"/>
        <v>0</v>
      </c>
      <c r="F1003" s="70"/>
      <c r="G1003" s="70"/>
      <c r="H1003" s="60"/>
      <c r="I1003" s="57"/>
      <c r="J1003" s="57"/>
      <c r="K1003" s="57"/>
      <c r="L1003" s="58"/>
      <c r="M1003" s="58"/>
      <c r="N1003" s="58"/>
      <c r="O1003" s="58"/>
      <c r="P1003" s="58"/>
      <c r="Q1003" s="58"/>
      <c r="R1003" s="58"/>
      <c r="S1003" s="58"/>
      <c r="T1003" s="58"/>
      <c r="U1003" s="58"/>
      <c r="V1003" s="58"/>
      <c r="W1003" s="58"/>
      <c r="X1003" s="58"/>
      <c r="Y1003" s="58"/>
      <c r="Z1003" s="58"/>
      <c r="AA1003" s="58"/>
      <c r="AB1003" s="58"/>
      <c r="AC1003" s="58"/>
      <c r="AD1003" s="58"/>
      <c r="AE1003" s="58"/>
      <c r="AF1003" s="58"/>
      <c r="AG1003" s="58"/>
      <c r="AH1003" s="58"/>
      <c r="AI1003" s="58"/>
      <c r="AJ1003" s="58"/>
      <c r="AK1003" s="58"/>
      <c r="AL1003" s="58"/>
      <c r="AM1003" s="58"/>
      <c r="AN1003" s="58"/>
      <c r="AO1003" s="58"/>
      <c r="AP1003" s="58"/>
      <c r="AQ1003" s="58"/>
      <c r="AR1003" s="58"/>
      <c r="AS1003" s="58"/>
      <c r="AT1003" s="58"/>
      <c r="AU1003" s="58"/>
      <c r="AV1003" s="58"/>
      <c r="AW1003" s="58"/>
      <c r="AX1003" s="58"/>
      <c r="AY1003" s="58"/>
      <c r="AZ1003" s="58"/>
      <c r="BA1003" s="58"/>
      <c r="BB1003" s="58"/>
      <c r="BC1003" s="58"/>
      <c r="BD1003" s="58"/>
      <c r="BE1003" s="58"/>
      <c r="BF1003" s="58"/>
      <c r="BG1003" s="58"/>
      <c r="BH1003" s="58"/>
      <c r="BI1003" s="58"/>
      <c r="BJ1003" s="58"/>
      <c r="BK1003" s="58"/>
      <c r="BL1003" s="58"/>
      <c r="BM1003" s="58"/>
      <c r="BN1003" s="58"/>
      <c r="BO1003" s="58"/>
      <c r="BP1003" s="58"/>
      <c r="BQ1003" s="58"/>
      <c r="BR1003" s="58"/>
      <c r="BS1003" s="58"/>
      <c r="BT1003" s="58"/>
      <c r="BU1003" s="58"/>
      <c r="BV1003" s="58"/>
      <c r="BW1003" s="58"/>
      <c r="BX1003" s="58"/>
      <c r="BY1003" s="58"/>
      <c r="BZ1003" s="58"/>
      <c r="CA1003" s="58"/>
      <c r="CB1003" s="58"/>
      <c r="CC1003" s="58"/>
      <c r="CD1003" s="58"/>
      <c r="CE1003" s="58"/>
      <c r="CF1003" s="58"/>
      <c r="CG1003" s="58"/>
      <c r="CH1003" s="58"/>
      <c r="CI1003" s="58"/>
      <c r="CJ1003" s="58"/>
    </row>
    <row r="1004" spans="1:88" s="71" customFormat="1" ht="12.75" customHeight="1" x14ac:dyDescent="0.2">
      <c r="A1004" s="72"/>
      <c r="B1004" s="63"/>
      <c r="C1004" s="60" t="s">
        <v>17</v>
      </c>
      <c r="D1004" s="60"/>
      <c r="E1004" s="70">
        <f t="shared" si="15"/>
        <v>0</v>
      </c>
      <c r="F1004" s="70"/>
      <c r="G1004" s="70"/>
      <c r="H1004" s="60"/>
      <c r="I1004" s="57"/>
      <c r="J1004" s="57"/>
      <c r="K1004" s="57"/>
      <c r="L1004" s="58"/>
      <c r="M1004" s="58"/>
      <c r="N1004" s="58"/>
      <c r="O1004" s="58"/>
      <c r="P1004" s="58"/>
      <c r="Q1004" s="58"/>
      <c r="R1004" s="58"/>
      <c r="S1004" s="58"/>
      <c r="T1004" s="58"/>
      <c r="U1004" s="58"/>
      <c r="V1004" s="58"/>
      <c r="W1004" s="58"/>
      <c r="X1004" s="58"/>
      <c r="Y1004" s="58"/>
      <c r="Z1004" s="58"/>
      <c r="AA1004" s="58"/>
      <c r="AB1004" s="58"/>
      <c r="AC1004" s="58"/>
      <c r="AD1004" s="58"/>
      <c r="AE1004" s="58"/>
      <c r="AF1004" s="58"/>
      <c r="AG1004" s="58"/>
      <c r="AH1004" s="58"/>
      <c r="AI1004" s="58"/>
      <c r="AJ1004" s="58"/>
      <c r="AK1004" s="58"/>
      <c r="AL1004" s="58"/>
      <c r="AM1004" s="58"/>
      <c r="AN1004" s="58"/>
      <c r="AO1004" s="58"/>
      <c r="AP1004" s="58"/>
      <c r="AQ1004" s="58"/>
      <c r="AR1004" s="58"/>
      <c r="AS1004" s="58"/>
      <c r="AT1004" s="58"/>
      <c r="AU1004" s="58"/>
      <c r="AV1004" s="58"/>
      <c r="AW1004" s="58"/>
      <c r="AX1004" s="58"/>
      <c r="AY1004" s="58"/>
      <c r="AZ1004" s="58"/>
      <c r="BA1004" s="58"/>
      <c r="BB1004" s="58"/>
      <c r="BC1004" s="58"/>
      <c r="BD1004" s="58"/>
      <c r="BE1004" s="58"/>
      <c r="BF1004" s="58"/>
      <c r="BG1004" s="58"/>
      <c r="BH1004" s="58"/>
      <c r="BI1004" s="58"/>
      <c r="BJ1004" s="58"/>
      <c r="BK1004" s="58"/>
      <c r="BL1004" s="58"/>
      <c r="BM1004" s="58"/>
      <c r="BN1004" s="58"/>
      <c r="BO1004" s="58"/>
      <c r="BP1004" s="58"/>
      <c r="BQ1004" s="58"/>
      <c r="BR1004" s="58"/>
      <c r="BS1004" s="58"/>
      <c r="BT1004" s="58"/>
      <c r="BU1004" s="58"/>
      <c r="BV1004" s="58"/>
      <c r="BW1004" s="58"/>
      <c r="BX1004" s="58"/>
      <c r="BY1004" s="58"/>
      <c r="BZ1004" s="58"/>
      <c r="CA1004" s="58"/>
      <c r="CB1004" s="58"/>
      <c r="CC1004" s="58"/>
      <c r="CD1004" s="58"/>
      <c r="CE1004" s="58"/>
      <c r="CF1004" s="58"/>
      <c r="CG1004" s="58"/>
      <c r="CH1004" s="58"/>
      <c r="CI1004" s="58"/>
      <c r="CJ1004" s="58"/>
    </row>
    <row r="1005" spans="1:88" s="71" customFormat="1" ht="12.75" customHeight="1" x14ac:dyDescent="0.2">
      <c r="A1005" s="72"/>
      <c r="B1005" s="67" t="s">
        <v>147</v>
      </c>
      <c r="C1005" s="60" t="s">
        <v>148</v>
      </c>
      <c r="D1005" s="60"/>
      <c r="E1005" s="70">
        <f t="shared" si="15"/>
        <v>0</v>
      </c>
      <c r="F1005" s="70"/>
      <c r="G1005" s="70"/>
      <c r="H1005" s="60"/>
      <c r="I1005" s="57"/>
      <c r="J1005" s="57"/>
      <c r="K1005" s="57"/>
      <c r="L1005" s="58"/>
      <c r="M1005" s="58"/>
      <c r="N1005" s="58"/>
      <c r="O1005" s="58"/>
      <c r="P1005" s="58"/>
      <c r="Q1005" s="58"/>
      <c r="R1005" s="58"/>
      <c r="S1005" s="58"/>
      <c r="T1005" s="58"/>
      <c r="U1005" s="58"/>
      <c r="V1005" s="58"/>
      <c r="W1005" s="58"/>
      <c r="X1005" s="58"/>
      <c r="Y1005" s="58"/>
      <c r="Z1005" s="58"/>
      <c r="AA1005" s="58"/>
      <c r="AB1005" s="58"/>
      <c r="AC1005" s="58"/>
      <c r="AD1005" s="58"/>
      <c r="AE1005" s="58"/>
      <c r="AF1005" s="58"/>
      <c r="AG1005" s="58"/>
      <c r="AH1005" s="58"/>
      <c r="AI1005" s="58"/>
      <c r="AJ1005" s="58"/>
      <c r="AK1005" s="58"/>
      <c r="AL1005" s="58"/>
      <c r="AM1005" s="58"/>
      <c r="AN1005" s="58"/>
      <c r="AO1005" s="58"/>
      <c r="AP1005" s="58"/>
      <c r="AQ1005" s="58"/>
      <c r="AR1005" s="58"/>
      <c r="AS1005" s="58"/>
      <c r="AT1005" s="58"/>
      <c r="AU1005" s="58"/>
      <c r="AV1005" s="58"/>
      <c r="AW1005" s="58"/>
      <c r="AX1005" s="58"/>
      <c r="AY1005" s="58"/>
      <c r="AZ1005" s="58"/>
      <c r="BA1005" s="58"/>
      <c r="BB1005" s="58"/>
      <c r="BC1005" s="58"/>
      <c r="BD1005" s="58"/>
      <c r="BE1005" s="58"/>
      <c r="BF1005" s="58"/>
      <c r="BG1005" s="58"/>
      <c r="BH1005" s="58"/>
      <c r="BI1005" s="58"/>
      <c r="BJ1005" s="58"/>
      <c r="BK1005" s="58"/>
      <c r="BL1005" s="58"/>
      <c r="BM1005" s="58"/>
      <c r="BN1005" s="58"/>
      <c r="BO1005" s="58"/>
      <c r="BP1005" s="58"/>
      <c r="BQ1005" s="58"/>
      <c r="BR1005" s="58"/>
      <c r="BS1005" s="58"/>
      <c r="BT1005" s="58"/>
      <c r="BU1005" s="58"/>
      <c r="BV1005" s="58"/>
      <c r="BW1005" s="58"/>
      <c r="BX1005" s="58"/>
      <c r="BY1005" s="58"/>
      <c r="BZ1005" s="58"/>
      <c r="CA1005" s="58"/>
      <c r="CB1005" s="58"/>
      <c r="CC1005" s="58"/>
      <c r="CD1005" s="58"/>
      <c r="CE1005" s="58"/>
      <c r="CF1005" s="58"/>
      <c r="CG1005" s="58"/>
      <c r="CH1005" s="58"/>
      <c r="CI1005" s="58"/>
      <c r="CJ1005" s="58"/>
    </row>
    <row r="1006" spans="1:88" s="71" customFormat="1" ht="12.75" customHeight="1" x14ac:dyDescent="0.2">
      <c r="A1006" s="72"/>
      <c r="B1006" s="67"/>
      <c r="C1006" s="60" t="s">
        <v>17</v>
      </c>
      <c r="D1006" s="60"/>
      <c r="E1006" s="70">
        <f t="shared" si="15"/>
        <v>0</v>
      </c>
      <c r="F1006" s="70"/>
      <c r="G1006" s="70"/>
      <c r="H1006" s="60"/>
      <c r="I1006" s="57"/>
      <c r="J1006" s="57"/>
      <c r="K1006" s="57"/>
      <c r="L1006" s="58"/>
      <c r="M1006" s="58"/>
      <c r="N1006" s="58"/>
      <c r="O1006" s="58"/>
      <c r="P1006" s="58"/>
      <c r="Q1006" s="58"/>
      <c r="R1006" s="58"/>
      <c r="S1006" s="58"/>
      <c r="T1006" s="58"/>
      <c r="U1006" s="58"/>
      <c r="V1006" s="58"/>
      <c r="W1006" s="58"/>
      <c r="X1006" s="58"/>
      <c r="Y1006" s="58"/>
      <c r="Z1006" s="58"/>
      <c r="AA1006" s="58"/>
      <c r="AB1006" s="58"/>
      <c r="AC1006" s="58"/>
      <c r="AD1006" s="58"/>
      <c r="AE1006" s="58"/>
      <c r="AF1006" s="58"/>
      <c r="AG1006" s="58"/>
      <c r="AH1006" s="58"/>
      <c r="AI1006" s="58"/>
      <c r="AJ1006" s="58"/>
      <c r="AK1006" s="58"/>
      <c r="AL1006" s="58"/>
      <c r="AM1006" s="58"/>
      <c r="AN1006" s="58"/>
      <c r="AO1006" s="58"/>
      <c r="AP1006" s="58"/>
      <c r="AQ1006" s="58"/>
      <c r="AR1006" s="58"/>
      <c r="AS1006" s="58"/>
      <c r="AT1006" s="58"/>
      <c r="AU1006" s="58"/>
      <c r="AV1006" s="58"/>
      <c r="AW1006" s="58"/>
      <c r="AX1006" s="58"/>
      <c r="AY1006" s="58"/>
      <c r="AZ1006" s="58"/>
      <c r="BA1006" s="58"/>
      <c r="BB1006" s="58"/>
      <c r="BC1006" s="58"/>
      <c r="BD1006" s="58"/>
      <c r="BE1006" s="58"/>
      <c r="BF1006" s="58"/>
      <c r="BG1006" s="58"/>
      <c r="BH1006" s="58"/>
      <c r="BI1006" s="58"/>
      <c r="BJ1006" s="58"/>
      <c r="BK1006" s="58"/>
      <c r="BL1006" s="58"/>
      <c r="BM1006" s="58"/>
      <c r="BN1006" s="58"/>
      <c r="BO1006" s="58"/>
      <c r="BP1006" s="58"/>
      <c r="BQ1006" s="58"/>
      <c r="BR1006" s="58"/>
      <c r="BS1006" s="58"/>
      <c r="BT1006" s="58"/>
      <c r="BU1006" s="58"/>
      <c r="BV1006" s="58"/>
      <c r="BW1006" s="58"/>
      <c r="BX1006" s="58"/>
      <c r="BY1006" s="58"/>
      <c r="BZ1006" s="58"/>
      <c r="CA1006" s="58"/>
      <c r="CB1006" s="58"/>
      <c r="CC1006" s="58"/>
      <c r="CD1006" s="58"/>
      <c r="CE1006" s="58"/>
      <c r="CF1006" s="58"/>
      <c r="CG1006" s="58"/>
      <c r="CH1006" s="58"/>
      <c r="CI1006" s="58"/>
      <c r="CJ1006" s="58"/>
    </row>
    <row r="1007" spans="1:88" s="71" customFormat="1" ht="12.75" customHeight="1" x14ac:dyDescent="0.2">
      <c r="A1007" s="72"/>
      <c r="B1007" s="63" t="s">
        <v>150</v>
      </c>
      <c r="C1007" s="60" t="s">
        <v>64</v>
      </c>
      <c r="D1007" s="68"/>
      <c r="E1007" s="70">
        <f t="shared" si="15"/>
        <v>0</v>
      </c>
      <c r="F1007" s="70"/>
      <c r="G1007" s="70"/>
      <c r="H1007" s="68"/>
      <c r="I1007" s="57"/>
      <c r="J1007" s="57"/>
      <c r="K1007" s="57"/>
      <c r="L1007" s="58"/>
      <c r="M1007" s="58"/>
      <c r="N1007" s="58"/>
      <c r="O1007" s="58"/>
      <c r="P1007" s="58"/>
      <c r="Q1007" s="58"/>
      <c r="R1007" s="58"/>
      <c r="S1007" s="58"/>
      <c r="T1007" s="58"/>
      <c r="U1007" s="58"/>
      <c r="V1007" s="58"/>
      <c r="W1007" s="58"/>
      <c r="X1007" s="58"/>
      <c r="Y1007" s="58"/>
      <c r="Z1007" s="58"/>
      <c r="AA1007" s="58"/>
      <c r="AB1007" s="58"/>
      <c r="AC1007" s="58"/>
      <c r="AD1007" s="58"/>
      <c r="AE1007" s="58"/>
      <c r="AF1007" s="58"/>
      <c r="AG1007" s="58"/>
      <c r="AH1007" s="58"/>
      <c r="AI1007" s="58"/>
      <c r="AJ1007" s="58"/>
      <c r="AK1007" s="58"/>
      <c r="AL1007" s="58"/>
      <c r="AM1007" s="58"/>
      <c r="AN1007" s="58"/>
      <c r="AO1007" s="58"/>
      <c r="AP1007" s="58"/>
      <c r="AQ1007" s="58"/>
      <c r="AR1007" s="58"/>
      <c r="AS1007" s="58"/>
      <c r="AT1007" s="58"/>
      <c r="AU1007" s="58"/>
      <c r="AV1007" s="58"/>
      <c r="AW1007" s="58"/>
      <c r="AX1007" s="58"/>
      <c r="AY1007" s="58"/>
      <c r="AZ1007" s="58"/>
      <c r="BA1007" s="58"/>
      <c r="BB1007" s="58"/>
      <c r="BC1007" s="58"/>
      <c r="BD1007" s="58"/>
      <c r="BE1007" s="58"/>
      <c r="BF1007" s="58"/>
      <c r="BG1007" s="58"/>
      <c r="BH1007" s="58"/>
      <c r="BI1007" s="58"/>
      <c r="BJ1007" s="58"/>
      <c r="BK1007" s="58"/>
      <c r="BL1007" s="58"/>
      <c r="BM1007" s="58"/>
      <c r="BN1007" s="58"/>
      <c r="BO1007" s="58"/>
      <c r="BP1007" s="58"/>
      <c r="BQ1007" s="58"/>
      <c r="BR1007" s="58"/>
      <c r="BS1007" s="58"/>
      <c r="BT1007" s="58"/>
      <c r="BU1007" s="58"/>
      <c r="BV1007" s="58"/>
      <c r="BW1007" s="58"/>
      <c r="BX1007" s="58"/>
      <c r="BY1007" s="58"/>
      <c r="BZ1007" s="58"/>
      <c r="CA1007" s="58"/>
      <c r="CB1007" s="58"/>
      <c r="CC1007" s="58"/>
      <c r="CD1007" s="58"/>
      <c r="CE1007" s="58"/>
      <c r="CF1007" s="58"/>
      <c r="CG1007" s="58"/>
      <c r="CH1007" s="58"/>
      <c r="CI1007" s="58"/>
      <c r="CJ1007" s="58"/>
    </row>
    <row r="1008" spans="1:88" s="71" customFormat="1" ht="12.75" customHeight="1" x14ac:dyDescent="0.2">
      <c r="A1008" s="76"/>
      <c r="B1008" s="63"/>
      <c r="C1008" s="60" t="s">
        <v>17</v>
      </c>
      <c r="D1008" s="68"/>
      <c r="E1008" s="70">
        <f t="shared" si="15"/>
        <v>0</v>
      </c>
      <c r="F1008" s="70"/>
      <c r="G1008" s="70"/>
      <c r="H1008" s="68"/>
      <c r="I1008" s="57"/>
      <c r="J1008" s="57"/>
      <c r="K1008" s="57"/>
      <c r="L1008" s="58"/>
      <c r="M1008" s="58"/>
      <c r="N1008" s="58"/>
      <c r="O1008" s="58"/>
      <c r="P1008" s="58"/>
      <c r="Q1008" s="58"/>
      <c r="R1008" s="58"/>
      <c r="S1008" s="58"/>
      <c r="T1008" s="58"/>
      <c r="U1008" s="58"/>
      <c r="V1008" s="58"/>
      <c r="W1008" s="58"/>
      <c r="X1008" s="58"/>
      <c r="Y1008" s="58"/>
      <c r="Z1008" s="58"/>
      <c r="AA1008" s="58"/>
      <c r="AB1008" s="58"/>
      <c r="AC1008" s="58"/>
      <c r="AD1008" s="58"/>
      <c r="AE1008" s="58"/>
      <c r="AF1008" s="58"/>
      <c r="AG1008" s="58"/>
      <c r="AH1008" s="58"/>
      <c r="AI1008" s="58"/>
      <c r="AJ1008" s="58"/>
      <c r="AK1008" s="58"/>
      <c r="AL1008" s="58"/>
      <c r="AM1008" s="58"/>
      <c r="AN1008" s="58"/>
      <c r="AO1008" s="58"/>
      <c r="AP1008" s="58"/>
      <c r="AQ1008" s="58"/>
      <c r="AR1008" s="58"/>
      <c r="AS1008" s="58"/>
      <c r="AT1008" s="58"/>
      <c r="AU1008" s="58"/>
      <c r="AV1008" s="58"/>
      <c r="AW1008" s="58"/>
      <c r="AX1008" s="58"/>
      <c r="AY1008" s="58"/>
      <c r="AZ1008" s="58"/>
      <c r="BA1008" s="58"/>
      <c r="BB1008" s="58"/>
      <c r="BC1008" s="58"/>
      <c r="BD1008" s="58"/>
      <c r="BE1008" s="58"/>
      <c r="BF1008" s="58"/>
      <c r="BG1008" s="58"/>
      <c r="BH1008" s="58"/>
      <c r="BI1008" s="58"/>
      <c r="BJ1008" s="58"/>
      <c r="BK1008" s="58"/>
      <c r="BL1008" s="58"/>
      <c r="BM1008" s="58"/>
      <c r="BN1008" s="58"/>
      <c r="BO1008" s="58"/>
      <c r="BP1008" s="58"/>
      <c r="BQ1008" s="58"/>
      <c r="BR1008" s="58"/>
      <c r="BS1008" s="58"/>
      <c r="BT1008" s="58"/>
      <c r="BU1008" s="58"/>
      <c r="BV1008" s="58"/>
      <c r="BW1008" s="58"/>
      <c r="BX1008" s="58"/>
      <c r="BY1008" s="58"/>
      <c r="BZ1008" s="58"/>
      <c r="CA1008" s="58"/>
      <c r="CB1008" s="58"/>
      <c r="CC1008" s="58"/>
      <c r="CD1008" s="58"/>
      <c r="CE1008" s="58"/>
      <c r="CF1008" s="58"/>
      <c r="CG1008" s="58"/>
      <c r="CH1008" s="58"/>
      <c r="CI1008" s="58"/>
      <c r="CJ1008" s="58"/>
    </row>
    <row r="1009" spans="1:88" s="71" customFormat="1" ht="12.75" customHeight="1" x14ac:dyDescent="0.2">
      <c r="A1009" s="18">
        <v>16</v>
      </c>
      <c r="B1009" s="69" t="s">
        <v>166</v>
      </c>
      <c r="C1009" s="60" t="s">
        <v>19</v>
      </c>
      <c r="D1009" s="68"/>
      <c r="E1009" s="70">
        <f t="shared" si="15"/>
        <v>1</v>
      </c>
      <c r="F1009" s="70">
        <v>1</v>
      </c>
      <c r="G1009" s="70"/>
      <c r="H1009" s="68"/>
      <c r="I1009" s="57"/>
      <c r="J1009" s="57"/>
      <c r="K1009" s="57"/>
      <c r="L1009" s="58"/>
      <c r="M1009" s="58"/>
      <c r="N1009" s="58"/>
      <c r="O1009" s="58"/>
      <c r="P1009" s="58"/>
      <c r="Q1009" s="58"/>
      <c r="R1009" s="58"/>
      <c r="S1009" s="58"/>
      <c r="T1009" s="58"/>
      <c r="U1009" s="58"/>
      <c r="V1009" s="58"/>
      <c r="W1009" s="58"/>
      <c r="X1009" s="58"/>
      <c r="Y1009" s="58"/>
      <c r="Z1009" s="58"/>
      <c r="AA1009" s="58"/>
      <c r="AB1009" s="58"/>
      <c r="AC1009" s="58"/>
      <c r="AD1009" s="58"/>
      <c r="AE1009" s="58"/>
      <c r="AF1009" s="58"/>
      <c r="AG1009" s="58"/>
      <c r="AH1009" s="58"/>
      <c r="AI1009" s="58"/>
      <c r="AJ1009" s="58"/>
      <c r="AK1009" s="58"/>
      <c r="AL1009" s="58"/>
      <c r="AM1009" s="58"/>
      <c r="AN1009" s="58"/>
      <c r="AO1009" s="58"/>
      <c r="AP1009" s="58"/>
      <c r="AQ1009" s="58"/>
      <c r="AR1009" s="58"/>
      <c r="AS1009" s="58"/>
      <c r="AT1009" s="58"/>
      <c r="AU1009" s="58"/>
      <c r="AV1009" s="58"/>
      <c r="AW1009" s="58"/>
      <c r="AX1009" s="58"/>
      <c r="AY1009" s="58"/>
      <c r="AZ1009" s="58"/>
      <c r="BA1009" s="58"/>
      <c r="BB1009" s="58"/>
      <c r="BC1009" s="58"/>
      <c r="BD1009" s="58"/>
      <c r="BE1009" s="58"/>
      <c r="BF1009" s="58"/>
      <c r="BG1009" s="58"/>
      <c r="BH1009" s="58"/>
      <c r="BI1009" s="58"/>
      <c r="BJ1009" s="58"/>
      <c r="BK1009" s="58"/>
      <c r="BL1009" s="58"/>
      <c r="BM1009" s="58"/>
      <c r="BN1009" s="58"/>
      <c r="BO1009" s="58"/>
      <c r="BP1009" s="58"/>
      <c r="BQ1009" s="58"/>
      <c r="BR1009" s="58"/>
      <c r="BS1009" s="58"/>
      <c r="BT1009" s="58"/>
      <c r="BU1009" s="58"/>
      <c r="BV1009" s="58"/>
      <c r="BW1009" s="58"/>
      <c r="BX1009" s="58"/>
      <c r="BY1009" s="58"/>
      <c r="BZ1009" s="58"/>
      <c r="CA1009" s="58"/>
      <c r="CB1009" s="58"/>
      <c r="CC1009" s="58"/>
      <c r="CD1009" s="58"/>
      <c r="CE1009" s="58"/>
      <c r="CF1009" s="58"/>
      <c r="CG1009" s="58"/>
      <c r="CH1009" s="58"/>
      <c r="CI1009" s="58"/>
      <c r="CJ1009" s="58"/>
    </row>
    <row r="1010" spans="1:88" s="71" customFormat="1" ht="12.75" customHeight="1" x14ac:dyDescent="0.2">
      <c r="A1010" s="72"/>
      <c r="B1010" s="73"/>
      <c r="C1010" s="60" t="s">
        <v>17</v>
      </c>
      <c r="D1010" s="61"/>
      <c r="E1010" s="70">
        <f t="shared" si="15"/>
        <v>106.086</v>
      </c>
      <c r="F1010" s="70">
        <f>F1012+F1014+F1016+F1018</f>
        <v>106.086</v>
      </c>
      <c r="G1010" s="70">
        <f>G1012+G1014+G1016+G1018</f>
        <v>0</v>
      </c>
      <c r="H1010" s="61"/>
      <c r="I1010" s="57"/>
      <c r="J1010" s="57"/>
      <c r="K1010" s="57"/>
      <c r="L1010" s="58"/>
      <c r="M1010" s="58"/>
      <c r="N1010" s="58"/>
      <c r="O1010" s="58"/>
      <c r="P1010" s="58"/>
      <c r="Q1010" s="58"/>
      <c r="R1010" s="58"/>
      <c r="S1010" s="58"/>
      <c r="T1010" s="58"/>
      <c r="U1010" s="58"/>
      <c r="V1010" s="58"/>
      <c r="W1010" s="58"/>
      <c r="X1010" s="58"/>
      <c r="Y1010" s="58"/>
      <c r="Z1010" s="58"/>
      <c r="AA1010" s="58"/>
      <c r="AB1010" s="58"/>
      <c r="AC1010" s="58"/>
      <c r="AD1010" s="58"/>
      <c r="AE1010" s="58"/>
      <c r="AF1010" s="58"/>
      <c r="AG1010" s="58"/>
      <c r="AH1010" s="58"/>
      <c r="AI1010" s="58"/>
      <c r="AJ1010" s="58"/>
      <c r="AK1010" s="58"/>
      <c r="AL1010" s="58"/>
      <c r="AM1010" s="58"/>
      <c r="AN1010" s="58"/>
      <c r="AO1010" s="58"/>
      <c r="AP1010" s="58"/>
      <c r="AQ1010" s="58"/>
      <c r="AR1010" s="58"/>
      <c r="AS1010" s="58"/>
      <c r="AT1010" s="58"/>
      <c r="AU1010" s="58"/>
      <c r="AV1010" s="58"/>
      <c r="AW1010" s="58"/>
      <c r="AX1010" s="58"/>
      <c r="AY1010" s="58"/>
      <c r="AZ1010" s="58"/>
      <c r="BA1010" s="58"/>
      <c r="BB1010" s="58"/>
      <c r="BC1010" s="58"/>
      <c r="BD1010" s="58"/>
      <c r="BE1010" s="58"/>
      <c r="BF1010" s="58"/>
      <c r="BG1010" s="58"/>
      <c r="BH1010" s="58"/>
      <c r="BI1010" s="58"/>
      <c r="BJ1010" s="58"/>
      <c r="BK1010" s="58"/>
      <c r="BL1010" s="58"/>
      <c r="BM1010" s="58"/>
      <c r="BN1010" s="58"/>
      <c r="BO1010" s="58"/>
      <c r="BP1010" s="58"/>
      <c r="BQ1010" s="58"/>
      <c r="BR1010" s="58"/>
      <c r="BS1010" s="58"/>
      <c r="BT1010" s="58"/>
      <c r="BU1010" s="58"/>
      <c r="BV1010" s="58"/>
      <c r="BW1010" s="58"/>
      <c r="BX1010" s="58"/>
      <c r="BY1010" s="58"/>
      <c r="BZ1010" s="58"/>
      <c r="CA1010" s="58"/>
      <c r="CB1010" s="58"/>
      <c r="CC1010" s="58"/>
      <c r="CD1010" s="58"/>
      <c r="CE1010" s="58"/>
      <c r="CF1010" s="58"/>
      <c r="CG1010" s="58"/>
      <c r="CH1010" s="58"/>
      <c r="CI1010" s="58"/>
      <c r="CJ1010" s="58"/>
    </row>
    <row r="1011" spans="1:88" s="71" customFormat="1" ht="12.75" customHeight="1" x14ac:dyDescent="0.2">
      <c r="A1011" s="72"/>
      <c r="B1011" s="63" t="s">
        <v>143</v>
      </c>
      <c r="C1011" s="60" t="s">
        <v>20</v>
      </c>
      <c r="D1011" s="60"/>
      <c r="E1011" s="70">
        <f t="shared" si="15"/>
        <v>0.437</v>
      </c>
      <c r="F1011" s="70">
        <v>0.437</v>
      </c>
      <c r="G1011" s="70"/>
      <c r="H1011" s="60"/>
      <c r="I1011" s="57"/>
      <c r="J1011" s="57"/>
      <c r="K1011" s="57"/>
      <c r="L1011" s="58"/>
      <c r="M1011" s="58"/>
      <c r="N1011" s="58"/>
      <c r="O1011" s="58"/>
      <c r="P1011" s="58"/>
      <c r="Q1011" s="58"/>
      <c r="R1011" s="58"/>
      <c r="S1011" s="58"/>
      <c r="T1011" s="58"/>
      <c r="U1011" s="58"/>
      <c r="V1011" s="58"/>
      <c r="W1011" s="58"/>
      <c r="X1011" s="58"/>
      <c r="Y1011" s="58"/>
      <c r="Z1011" s="58"/>
      <c r="AA1011" s="58"/>
      <c r="AB1011" s="58"/>
      <c r="AC1011" s="58"/>
      <c r="AD1011" s="58"/>
      <c r="AE1011" s="58"/>
      <c r="AF1011" s="58"/>
      <c r="AG1011" s="58"/>
      <c r="AH1011" s="58"/>
      <c r="AI1011" s="58"/>
      <c r="AJ1011" s="58"/>
      <c r="AK1011" s="58"/>
      <c r="AL1011" s="58"/>
      <c r="AM1011" s="58"/>
      <c r="AN1011" s="58"/>
      <c r="AO1011" s="58"/>
      <c r="AP1011" s="58"/>
      <c r="AQ1011" s="58"/>
      <c r="AR1011" s="58"/>
      <c r="AS1011" s="58"/>
      <c r="AT1011" s="58"/>
      <c r="AU1011" s="58"/>
      <c r="AV1011" s="58"/>
      <c r="AW1011" s="58"/>
      <c r="AX1011" s="58"/>
      <c r="AY1011" s="58"/>
      <c r="AZ1011" s="58"/>
      <c r="BA1011" s="58"/>
      <c r="BB1011" s="58"/>
      <c r="BC1011" s="58"/>
      <c r="BD1011" s="58"/>
      <c r="BE1011" s="58"/>
      <c r="BF1011" s="58"/>
      <c r="BG1011" s="58"/>
      <c r="BH1011" s="58"/>
      <c r="BI1011" s="58"/>
      <c r="BJ1011" s="58"/>
      <c r="BK1011" s="58"/>
      <c r="BL1011" s="58"/>
      <c r="BM1011" s="58"/>
      <c r="BN1011" s="58"/>
      <c r="BO1011" s="58"/>
      <c r="BP1011" s="58"/>
      <c r="BQ1011" s="58"/>
      <c r="BR1011" s="58"/>
      <c r="BS1011" s="58"/>
      <c r="BT1011" s="58"/>
      <c r="BU1011" s="58"/>
      <c r="BV1011" s="58"/>
      <c r="BW1011" s="58"/>
      <c r="BX1011" s="58"/>
      <c r="BY1011" s="58"/>
      <c r="BZ1011" s="58"/>
      <c r="CA1011" s="58"/>
      <c r="CB1011" s="58"/>
      <c r="CC1011" s="58"/>
      <c r="CD1011" s="58"/>
      <c r="CE1011" s="58"/>
      <c r="CF1011" s="58"/>
      <c r="CG1011" s="58"/>
      <c r="CH1011" s="58"/>
      <c r="CI1011" s="58"/>
      <c r="CJ1011" s="58"/>
    </row>
    <row r="1012" spans="1:88" s="71" customFormat="1" ht="12.75" customHeight="1" x14ac:dyDescent="0.2">
      <c r="A1012" s="72"/>
      <c r="B1012" s="63"/>
      <c r="C1012" s="60" t="s">
        <v>17</v>
      </c>
      <c r="D1012" s="60"/>
      <c r="E1012" s="70">
        <f t="shared" si="15"/>
        <v>106.086</v>
      </c>
      <c r="F1012" s="70">
        <v>106.086</v>
      </c>
      <c r="G1012" s="70"/>
      <c r="H1012" s="60"/>
      <c r="I1012" s="57"/>
      <c r="J1012" s="57"/>
      <c r="K1012" s="57"/>
      <c r="L1012" s="58"/>
      <c r="M1012" s="58"/>
      <c r="N1012" s="58"/>
      <c r="O1012" s="58"/>
      <c r="P1012" s="58"/>
      <c r="Q1012" s="58"/>
      <c r="R1012" s="58"/>
      <c r="S1012" s="58"/>
      <c r="T1012" s="58"/>
      <c r="U1012" s="58"/>
      <c r="V1012" s="58"/>
      <c r="W1012" s="58"/>
      <c r="X1012" s="58"/>
      <c r="Y1012" s="58"/>
      <c r="Z1012" s="58"/>
      <c r="AA1012" s="58"/>
      <c r="AB1012" s="58"/>
      <c r="AC1012" s="58"/>
      <c r="AD1012" s="58"/>
      <c r="AE1012" s="58"/>
      <c r="AF1012" s="58"/>
      <c r="AG1012" s="58"/>
      <c r="AH1012" s="58"/>
      <c r="AI1012" s="58"/>
      <c r="AJ1012" s="58"/>
      <c r="AK1012" s="58"/>
      <c r="AL1012" s="58"/>
      <c r="AM1012" s="58"/>
      <c r="AN1012" s="58"/>
      <c r="AO1012" s="58"/>
      <c r="AP1012" s="58"/>
      <c r="AQ1012" s="58"/>
      <c r="AR1012" s="58"/>
      <c r="AS1012" s="58"/>
      <c r="AT1012" s="58"/>
      <c r="AU1012" s="58"/>
      <c r="AV1012" s="58"/>
      <c r="AW1012" s="58"/>
      <c r="AX1012" s="58"/>
      <c r="AY1012" s="58"/>
      <c r="AZ1012" s="58"/>
      <c r="BA1012" s="58"/>
      <c r="BB1012" s="58"/>
      <c r="BC1012" s="58"/>
      <c r="BD1012" s="58"/>
      <c r="BE1012" s="58"/>
      <c r="BF1012" s="58"/>
      <c r="BG1012" s="58"/>
      <c r="BH1012" s="58"/>
      <c r="BI1012" s="58"/>
      <c r="BJ1012" s="58"/>
      <c r="BK1012" s="58"/>
      <c r="BL1012" s="58"/>
      <c r="BM1012" s="58"/>
      <c r="BN1012" s="58"/>
      <c r="BO1012" s="58"/>
      <c r="BP1012" s="58"/>
      <c r="BQ1012" s="58"/>
      <c r="BR1012" s="58"/>
      <c r="BS1012" s="58"/>
      <c r="BT1012" s="58"/>
      <c r="BU1012" s="58"/>
      <c r="BV1012" s="58"/>
      <c r="BW1012" s="58"/>
      <c r="BX1012" s="58"/>
      <c r="BY1012" s="58"/>
      <c r="BZ1012" s="58"/>
      <c r="CA1012" s="58"/>
      <c r="CB1012" s="58"/>
      <c r="CC1012" s="58"/>
      <c r="CD1012" s="58"/>
      <c r="CE1012" s="58"/>
      <c r="CF1012" s="58"/>
      <c r="CG1012" s="58"/>
      <c r="CH1012" s="58"/>
      <c r="CI1012" s="58"/>
      <c r="CJ1012" s="58"/>
    </row>
    <row r="1013" spans="1:88" s="71" customFormat="1" ht="12.75" customHeight="1" x14ac:dyDescent="0.2">
      <c r="A1013" s="72"/>
      <c r="B1013" s="63" t="s">
        <v>145</v>
      </c>
      <c r="C1013" s="60" t="s">
        <v>20</v>
      </c>
      <c r="D1013" s="60"/>
      <c r="E1013" s="70">
        <f t="shared" si="15"/>
        <v>0</v>
      </c>
      <c r="F1013" s="70"/>
      <c r="G1013" s="70"/>
      <c r="H1013" s="60"/>
      <c r="I1013" s="57"/>
      <c r="J1013" s="57"/>
      <c r="K1013" s="57"/>
      <c r="L1013" s="58"/>
      <c r="M1013" s="58"/>
      <c r="N1013" s="58"/>
      <c r="O1013" s="58"/>
      <c r="P1013" s="58"/>
      <c r="Q1013" s="58"/>
      <c r="R1013" s="58"/>
      <c r="S1013" s="58"/>
      <c r="T1013" s="58"/>
      <c r="U1013" s="58"/>
      <c r="V1013" s="58"/>
      <c r="W1013" s="58"/>
      <c r="X1013" s="58"/>
      <c r="Y1013" s="58"/>
      <c r="Z1013" s="58"/>
      <c r="AA1013" s="58"/>
      <c r="AB1013" s="58"/>
      <c r="AC1013" s="58"/>
      <c r="AD1013" s="58"/>
      <c r="AE1013" s="58"/>
      <c r="AF1013" s="58"/>
      <c r="AG1013" s="58"/>
      <c r="AH1013" s="58"/>
      <c r="AI1013" s="58"/>
      <c r="AJ1013" s="58"/>
      <c r="AK1013" s="58"/>
      <c r="AL1013" s="58"/>
      <c r="AM1013" s="58"/>
      <c r="AN1013" s="58"/>
      <c r="AO1013" s="58"/>
      <c r="AP1013" s="58"/>
      <c r="AQ1013" s="58"/>
      <c r="AR1013" s="58"/>
      <c r="AS1013" s="58"/>
      <c r="AT1013" s="58"/>
      <c r="AU1013" s="58"/>
      <c r="AV1013" s="58"/>
      <c r="AW1013" s="58"/>
      <c r="AX1013" s="58"/>
      <c r="AY1013" s="58"/>
      <c r="AZ1013" s="58"/>
      <c r="BA1013" s="58"/>
      <c r="BB1013" s="58"/>
      <c r="BC1013" s="58"/>
      <c r="BD1013" s="58"/>
      <c r="BE1013" s="58"/>
      <c r="BF1013" s="58"/>
      <c r="BG1013" s="58"/>
      <c r="BH1013" s="58"/>
      <c r="BI1013" s="58"/>
      <c r="BJ1013" s="58"/>
      <c r="BK1013" s="58"/>
      <c r="BL1013" s="58"/>
      <c r="BM1013" s="58"/>
      <c r="BN1013" s="58"/>
      <c r="BO1013" s="58"/>
      <c r="BP1013" s="58"/>
      <c r="BQ1013" s="58"/>
      <c r="BR1013" s="58"/>
      <c r="BS1013" s="58"/>
      <c r="BT1013" s="58"/>
      <c r="BU1013" s="58"/>
      <c r="BV1013" s="58"/>
      <c r="BW1013" s="58"/>
      <c r="BX1013" s="58"/>
      <c r="BY1013" s="58"/>
      <c r="BZ1013" s="58"/>
      <c r="CA1013" s="58"/>
      <c r="CB1013" s="58"/>
      <c r="CC1013" s="58"/>
      <c r="CD1013" s="58"/>
      <c r="CE1013" s="58"/>
      <c r="CF1013" s="58"/>
      <c r="CG1013" s="58"/>
      <c r="CH1013" s="58"/>
      <c r="CI1013" s="58"/>
      <c r="CJ1013" s="58"/>
    </row>
    <row r="1014" spans="1:88" s="71" customFormat="1" ht="12.75" customHeight="1" x14ac:dyDescent="0.2">
      <c r="A1014" s="72"/>
      <c r="B1014" s="63"/>
      <c r="C1014" s="60" t="s">
        <v>17</v>
      </c>
      <c r="D1014" s="60"/>
      <c r="E1014" s="70">
        <f t="shared" si="15"/>
        <v>0</v>
      </c>
      <c r="F1014" s="70"/>
      <c r="G1014" s="70"/>
      <c r="H1014" s="60"/>
      <c r="I1014" s="57"/>
      <c r="J1014" s="57"/>
      <c r="K1014" s="57"/>
      <c r="L1014" s="58"/>
      <c r="M1014" s="58"/>
      <c r="N1014" s="58"/>
      <c r="O1014" s="58"/>
      <c r="P1014" s="58"/>
      <c r="Q1014" s="58"/>
      <c r="R1014" s="58"/>
      <c r="S1014" s="58"/>
      <c r="T1014" s="58"/>
      <c r="U1014" s="58"/>
      <c r="V1014" s="58"/>
      <c r="W1014" s="58"/>
      <c r="X1014" s="58"/>
      <c r="Y1014" s="58"/>
      <c r="Z1014" s="58"/>
      <c r="AA1014" s="58"/>
      <c r="AB1014" s="58"/>
      <c r="AC1014" s="58"/>
      <c r="AD1014" s="58"/>
      <c r="AE1014" s="58"/>
      <c r="AF1014" s="58"/>
      <c r="AG1014" s="58"/>
      <c r="AH1014" s="58"/>
      <c r="AI1014" s="58"/>
      <c r="AJ1014" s="58"/>
      <c r="AK1014" s="58"/>
      <c r="AL1014" s="58"/>
      <c r="AM1014" s="58"/>
      <c r="AN1014" s="58"/>
      <c r="AO1014" s="58"/>
      <c r="AP1014" s="58"/>
      <c r="AQ1014" s="58"/>
      <c r="AR1014" s="58"/>
      <c r="AS1014" s="58"/>
      <c r="AT1014" s="58"/>
      <c r="AU1014" s="58"/>
      <c r="AV1014" s="58"/>
      <c r="AW1014" s="58"/>
      <c r="AX1014" s="58"/>
      <c r="AY1014" s="58"/>
      <c r="AZ1014" s="58"/>
      <c r="BA1014" s="58"/>
      <c r="BB1014" s="58"/>
      <c r="BC1014" s="58"/>
      <c r="BD1014" s="58"/>
      <c r="BE1014" s="58"/>
      <c r="BF1014" s="58"/>
      <c r="BG1014" s="58"/>
      <c r="BH1014" s="58"/>
      <c r="BI1014" s="58"/>
      <c r="BJ1014" s="58"/>
      <c r="BK1014" s="58"/>
      <c r="BL1014" s="58"/>
      <c r="BM1014" s="58"/>
      <c r="BN1014" s="58"/>
      <c r="BO1014" s="58"/>
      <c r="BP1014" s="58"/>
      <c r="BQ1014" s="58"/>
      <c r="BR1014" s="58"/>
      <c r="BS1014" s="58"/>
      <c r="BT1014" s="58"/>
      <c r="BU1014" s="58"/>
      <c r="BV1014" s="58"/>
      <c r="BW1014" s="58"/>
      <c r="BX1014" s="58"/>
      <c r="BY1014" s="58"/>
      <c r="BZ1014" s="58"/>
      <c r="CA1014" s="58"/>
      <c r="CB1014" s="58"/>
      <c r="CC1014" s="58"/>
      <c r="CD1014" s="58"/>
      <c r="CE1014" s="58"/>
      <c r="CF1014" s="58"/>
      <c r="CG1014" s="58"/>
      <c r="CH1014" s="58"/>
      <c r="CI1014" s="58"/>
      <c r="CJ1014" s="58"/>
    </row>
    <row r="1015" spans="1:88" s="71" customFormat="1" ht="12.75" customHeight="1" x14ac:dyDescent="0.2">
      <c r="A1015" s="72"/>
      <c r="B1015" s="67" t="s">
        <v>147</v>
      </c>
      <c r="C1015" s="60" t="s">
        <v>148</v>
      </c>
      <c r="D1015" s="60"/>
      <c r="E1015" s="70">
        <f t="shared" si="15"/>
        <v>0</v>
      </c>
      <c r="F1015" s="70"/>
      <c r="G1015" s="70"/>
      <c r="H1015" s="60"/>
      <c r="I1015" s="57"/>
      <c r="J1015" s="57"/>
      <c r="K1015" s="57"/>
      <c r="L1015" s="58"/>
      <c r="M1015" s="58"/>
      <c r="N1015" s="58"/>
      <c r="O1015" s="58"/>
      <c r="P1015" s="58"/>
      <c r="Q1015" s="58"/>
      <c r="R1015" s="58"/>
      <c r="S1015" s="58"/>
      <c r="T1015" s="58"/>
      <c r="U1015" s="58"/>
      <c r="V1015" s="58"/>
      <c r="W1015" s="58"/>
      <c r="X1015" s="58"/>
      <c r="Y1015" s="58"/>
      <c r="Z1015" s="58"/>
      <c r="AA1015" s="58"/>
      <c r="AB1015" s="58"/>
      <c r="AC1015" s="58"/>
      <c r="AD1015" s="58"/>
      <c r="AE1015" s="58"/>
      <c r="AF1015" s="58"/>
      <c r="AG1015" s="58"/>
      <c r="AH1015" s="58"/>
      <c r="AI1015" s="58"/>
      <c r="AJ1015" s="58"/>
      <c r="AK1015" s="58"/>
      <c r="AL1015" s="58"/>
      <c r="AM1015" s="58"/>
      <c r="AN1015" s="58"/>
      <c r="AO1015" s="58"/>
      <c r="AP1015" s="58"/>
      <c r="AQ1015" s="58"/>
      <c r="AR1015" s="58"/>
      <c r="AS1015" s="58"/>
      <c r="AT1015" s="58"/>
      <c r="AU1015" s="58"/>
      <c r="AV1015" s="58"/>
      <c r="AW1015" s="58"/>
      <c r="AX1015" s="58"/>
      <c r="AY1015" s="58"/>
      <c r="AZ1015" s="58"/>
      <c r="BA1015" s="58"/>
      <c r="BB1015" s="58"/>
      <c r="BC1015" s="58"/>
      <c r="BD1015" s="58"/>
      <c r="BE1015" s="58"/>
      <c r="BF1015" s="58"/>
      <c r="BG1015" s="58"/>
      <c r="BH1015" s="58"/>
      <c r="BI1015" s="58"/>
      <c r="BJ1015" s="58"/>
      <c r="BK1015" s="58"/>
      <c r="BL1015" s="58"/>
      <c r="BM1015" s="58"/>
      <c r="BN1015" s="58"/>
      <c r="BO1015" s="58"/>
      <c r="BP1015" s="58"/>
      <c r="BQ1015" s="58"/>
      <c r="BR1015" s="58"/>
      <c r="BS1015" s="58"/>
      <c r="BT1015" s="58"/>
      <c r="BU1015" s="58"/>
      <c r="BV1015" s="58"/>
      <c r="BW1015" s="58"/>
      <c r="BX1015" s="58"/>
      <c r="BY1015" s="58"/>
      <c r="BZ1015" s="58"/>
      <c r="CA1015" s="58"/>
      <c r="CB1015" s="58"/>
      <c r="CC1015" s="58"/>
      <c r="CD1015" s="58"/>
      <c r="CE1015" s="58"/>
      <c r="CF1015" s="58"/>
      <c r="CG1015" s="58"/>
      <c r="CH1015" s="58"/>
      <c r="CI1015" s="58"/>
      <c r="CJ1015" s="58"/>
    </row>
    <row r="1016" spans="1:88" s="71" customFormat="1" ht="12.75" customHeight="1" x14ac:dyDescent="0.2">
      <c r="A1016" s="72"/>
      <c r="B1016" s="67"/>
      <c r="C1016" s="60" t="s">
        <v>17</v>
      </c>
      <c r="D1016" s="60"/>
      <c r="E1016" s="70">
        <f t="shared" si="15"/>
        <v>0</v>
      </c>
      <c r="F1016" s="70"/>
      <c r="G1016" s="70"/>
      <c r="H1016" s="60"/>
      <c r="I1016" s="57"/>
      <c r="J1016" s="57"/>
      <c r="K1016" s="57"/>
      <c r="L1016" s="58"/>
      <c r="M1016" s="58"/>
      <c r="N1016" s="58"/>
      <c r="O1016" s="58"/>
      <c r="P1016" s="58"/>
      <c r="Q1016" s="58"/>
      <c r="R1016" s="58"/>
      <c r="S1016" s="58"/>
      <c r="T1016" s="58"/>
      <c r="U1016" s="58"/>
      <c r="V1016" s="58"/>
      <c r="W1016" s="58"/>
      <c r="X1016" s="58"/>
      <c r="Y1016" s="58"/>
      <c r="Z1016" s="58"/>
      <c r="AA1016" s="58"/>
      <c r="AB1016" s="58"/>
      <c r="AC1016" s="58"/>
      <c r="AD1016" s="58"/>
      <c r="AE1016" s="58"/>
      <c r="AF1016" s="58"/>
      <c r="AG1016" s="58"/>
      <c r="AH1016" s="58"/>
      <c r="AI1016" s="58"/>
      <c r="AJ1016" s="58"/>
      <c r="AK1016" s="58"/>
      <c r="AL1016" s="58"/>
      <c r="AM1016" s="58"/>
      <c r="AN1016" s="58"/>
      <c r="AO1016" s="58"/>
      <c r="AP1016" s="58"/>
      <c r="AQ1016" s="58"/>
      <c r="AR1016" s="58"/>
      <c r="AS1016" s="58"/>
      <c r="AT1016" s="58"/>
      <c r="AU1016" s="58"/>
      <c r="AV1016" s="58"/>
      <c r="AW1016" s="58"/>
      <c r="AX1016" s="58"/>
      <c r="AY1016" s="58"/>
      <c r="AZ1016" s="58"/>
      <c r="BA1016" s="58"/>
      <c r="BB1016" s="58"/>
      <c r="BC1016" s="58"/>
      <c r="BD1016" s="58"/>
      <c r="BE1016" s="58"/>
      <c r="BF1016" s="58"/>
      <c r="BG1016" s="58"/>
      <c r="BH1016" s="58"/>
      <c r="BI1016" s="58"/>
      <c r="BJ1016" s="58"/>
      <c r="BK1016" s="58"/>
      <c r="BL1016" s="58"/>
      <c r="BM1016" s="58"/>
      <c r="BN1016" s="58"/>
      <c r="BO1016" s="58"/>
      <c r="BP1016" s="58"/>
      <c r="BQ1016" s="58"/>
      <c r="BR1016" s="58"/>
      <c r="BS1016" s="58"/>
      <c r="BT1016" s="58"/>
      <c r="BU1016" s="58"/>
      <c r="BV1016" s="58"/>
      <c r="BW1016" s="58"/>
      <c r="BX1016" s="58"/>
      <c r="BY1016" s="58"/>
      <c r="BZ1016" s="58"/>
      <c r="CA1016" s="58"/>
      <c r="CB1016" s="58"/>
      <c r="CC1016" s="58"/>
      <c r="CD1016" s="58"/>
      <c r="CE1016" s="58"/>
      <c r="CF1016" s="58"/>
      <c r="CG1016" s="58"/>
      <c r="CH1016" s="58"/>
      <c r="CI1016" s="58"/>
      <c r="CJ1016" s="58"/>
    </row>
    <row r="1017" spans="1:88" s="71" customFormat="1" ht="12.75" customHeight="1" x14ac:dyDescent="0.2">
      <c r="A1017" s="72"/>
      <c r="B1017" s="63" t="s">
        <v>150</v>
      </c>
      <c r="C1017" s="60" t="s">
        <v>64</v>
      </c>
      <c r="D1017" s="68"/>
      <c r="E1017" s="70">
        <f t="shared" si="15"/>
        <v>0</v>
      </c>
      <c r="F1017" s="70"/>
      <c r="G1017" s="70"/>
      <c r="H1017" s="68"/>
      <c r="I1017" s="57"/>
      <c r="J1017" s="57"/>
      <c r="K1017" s="57"/>
      <c r="L1017" s="58"/>
      <c r="M1017" s="58"/>
      <c r="N1017" s="58"/>
      <c r="O1017" s="58"/>
      <c r="P1017" s="58"/>
      <c r="Q1017" s="58"/>
      <c r="R1017" s="58"/>
      <c r="S1017" s="58"/>
      <c r="T1017" s="58"/>
      <c r="U1017" s="58"/>
      <c r="V1017" s="58"/>
      <c r="W1017" s="58"/>
      <c r="X1017" s="58"/>
      <c r="Y1017" s="58"/>
      <c r="Z1017" s="58"/>
      <c r="AA1017" s="58"/>
      <c r="AB1017" s="58"/>
      <c r="AC1017" s="58"/>
      <c r="AD1017" s="58"/>
      <c r="AE1017" s="58"/>
      <c r="AF1017" s="58"/>
      <c r="AG1017" s="58"/>
      <c r="AH1017" s="58"/>
      <c r="AI1017" s="58"/>
      <c r="AJ1017" s="58"/>
      <c r="AK1017" s="58"/>
      <c r="AL1017" s="58"/>
      <c r="AM1017" s="58"/>
      <c r="AN1017" s="58"/>
      <c r="AO1017" s="58"/>
      <c r="AP1017" s="58"/>
      <c r="AQ1017" s="58"/>
      <c r="AR1017" s="58"/>
      <c r="AS1017" s="58"/>
      <c r="AT1017" s="58"/>
      <c r="AU1017" s="58"/>
      <c r="AV1017" s="58"/>
      <c r="AW1017" s="58"/>
      <c r="AX1017" s="58"/>
      <c r="AY1017" s="58"/>
      <c r="AZ1017" s="58"/>
      <c r="BA1017" s="58"/>
      <c r="BB1017" s="58"/>
      <c r="BC1017" s="58"/>
      <c r="BD1017" s="58"/>
      <c r="BE1017" s="58"/>
      <c r="BF1017" s="58"/>
      <c r="BG1017" s="58"/>
      <c r="BH1017" s="58"/>
      <c r="BI1017" s="58"/>
      <c r="BJ1017" s="58"/>
      <c r="BK1017" s="58"/>
      <c r="BL1017" s="58"/>
      <c r="BM1017" s="58"/>
      <c r="BN1017" s="58"/>
      <c r="BO1017" s="58"/>
      <c r="BP1017" s="58"/>
      <c r="BQ1017" s="58"/>
      <c r="BR1017" s="58"/>
      <c r="BS1017" s="58"/>
      <c r="BT1017" s="58"/>
      <c r="BU1017" s="58"/>
      <c r="BV1017" s="58"/>
      <c r="BW1017" s="58"/>
      <c r="BX1017" s="58"/>
      <c r="BY1017" s="58"/>
      <c r="BZ1017" s="58"/>
      <c r="CA1017" s="58"/>
      <c r="CB1017" s="58"/>
      <c r="CC1017" s="58"/>
      <c r="CD1017" s="58"/>
      <c r="CE1017" s="58"/>
      <c r="CF1017" s="58"/>
      <c r="CG1017" s="58"/>
      <c r="CH1017" s="58"/>
      <c r="CI1017" s="58"/>
      <c r="CJ1017" s="58"/>
    </row>
    <row r="1018" spans="1:88" s="71" customFormat="1" ht="12.75" customHeight="1" x14ac:dyDescent="0.2">
      <c r="A1018" s="76"/>
      <c r="B1018" s="63"/>
      <c r="C1018" s="60" t="s">
        <v>17</v>
      </c>
      <c r="D1018" s="68"/>
      <c r="E1018" s="70">
        <f t="shared" si="15"/>
        <v>0</v>
      </c>
      <c r="F1018" s="70"/>
      <c r="G1018" s="70"/>
      <c r="H1018" s="68"/>
      <c r="I1018" s="57"/>
      <c r="J1018" s="57"/>
      <c r="K1018" s="57"/>
      <c r="L1018" s="58"/>
      <c r="M1018" s="58"/>
      <c r="N1018" s="58"/>
      <c r="O1018" s="58"/>
      <c r="P1018" s="58"/>
      <c r="Q1018" s="58"/>
      <c r="R1018" s="58"/>
      <c r="S1018" s="58"/>
      <c r="T1018" s="58"/>
      <c r="U1018" s="58"/>
      <c r="V1018" s="58"/>
      <c r="W1018" s="58"/>
      <c r="X1018" s="58"/>
      <c r="Y1018" s="58"/>
      <c r="Z1018" s="58"/>
      <c r="AA1018" s="58"/>
      <c r="AB1018" s="58"/>
      <c r="AC1018" s="58"/>
      <c r="AD1018" s="58"/>
      <c r="AE1018" s="58"/>
      <c r="AF1018" s="58"/>
      <c r="AG1018" s="58"/>
      <c r="AH1018" s="58"/>
      <c r="AI1018" s="58"/>
      <c r="AJ1018" s="58"/>
      <c r="AK1018" s="58"/>
      <c r="AL1018" s="58"/>
      <c r="AM1018" s="58"/>
      <c r="AN1018" s="58"/>
      <c r="AO1018" s="58"/>
      <c r="AP1018" s="58"/>
      <c r="AQ1018" s="58"/>
      <c r="AR1018" s="58"/>
      <c r="AS1018" s="58"/>
      <c r="AT1018" s="58"/>
      <c r="AU1018" s="58"/>
      <c r="AV1018" s="58"/>
      <c r="AW1018" s="58"/>
      <c r="AX1018" s="58"/>
      <c r="AY1018" s="58"/>
      <c r="AZ1018" s="58"/>
      <c r="BA1018" s="58"/>
      <c r="BB1018" s="58"/>
      <c r="BC1018" s="58"/>
      <c r="BD1018" s="58"/>
      <c r="BE1018" s="58"/>
      <c r="BF1018" s="58"/>
      <c r="BG1018" s="58"/>
      <c r="BH1018" s="58"/>
      <c r="BI1018" s="58"/>
      <c r="BJ1018" s="58"/>
      <c r="BK1018" s="58"/>
      <c r="BL1018" s="58"/>
      <c r="BM1018" s="58"/>
      <c r="BN1018" s="58"/>
      <c r="BO1018" s="58"/>
      <c r="BP1018" s="58"/>
      <c r="BQ1018" s="58"/>
      <c r="BR1018" s="58"/>
      <c r="BS1018" s="58"/>
      <c r="BT1018" s="58"/>
      <c r="BU1018" s="58"/>
      <c r="BV1018" s="58"/>
      <c r="BW1018" s="58"/>
      <c r="BX1018" s="58"/>
      <c r="BY1018" s="58"/>
      <c r="BZ1018" s="58"/>
      <c r="CA1018" s="58"/>
      <c r="CB1018" s="58"/>
      <c r="CC1018" s="58"/>
      <c r="CD1018" s="58"/>
      <c r="CE1018" s="58"/>
      <c r="CF1018" s="58"/>
      <c r="CG1018" s="58"/>
      <c r="CH1018" s="58"/>
      <c r="CI1018" s="58"/>
      <c r="CJ1018" s="58"/>
    </row>
    <row r="1019" spans="1:88" s="71" customFormat="1" ht="12.75" customHeight="1" x14ac:dyDescent="0.2">
      <c r="A1019" s="18">
        <v>17</v>
      </c>
      <c r="B1019" s="69" t="s">
        <v>167</v>
      </c>
      <c r="C1019" s="60" t="s">
        <v>19</v>
      </c>
      <c r="D1019" s="68"/>
      <c r="E1019" s="70">
        <f t="shared" si="15"/>
        <v>1</v>
      </c>
      <c r="F1019" s="70">
        <v>1</v>
      </c>
      <c r="G1019" s="70"/>
      <c r="H1019" s="68"/>
      <c r="I1019" s="57"/>
      <c r="J1019" s="57"/>
      <c r="K1019" s="57"/>
      <c r="L1019" s="58"/>
      <c r="M1019" s="58"/>
      <c r="N1019" s="58"/>
      <c r="O1019" s="58"/>
      <c r="P1019" s="58"/>
      <c r="Q1019" s="58"/>
      <c r="R1019" s="58"/>
      <c r="S1019" s="58"/>
      <c r="T1019" s="58"/>
      <c r="U1019" s="58"/>
      <c r="V1019" s="58"/>
      <c r="W1019" s="58"/>
      <c r="X1019" s="58"/>
      <c r="Y1019" s="58"/>
      <c r="Z1019" s="58"/>
      <c r="AA1019" s="58"/>
      <c r="AB1019" s="58"/>
      <c r="AC1019" s="58"/>
      <c r="AD1019" s="58"/>
      <c r="AE1019" s="58"/>
      <c r="AF1019" s="58"/>
      <c r="AG1019" s="58"/>
      <c r="AH1019" s="58"/>
      <c r="AI1019" s="58"/>
      <c r="AJ1019" s="58"/>
      <c r="AK1019" s="58"/>
      <c r="AL1019" s="58"/>
      <c r="AM1019" s="58"/>
      <c r="AN1019" s="58"/>
      <c r="AO1019" s="58"/>
      <c r="AP1019" s="58"/>
      <c r="AQ1019" s="58"/>
      <c r="AR1019" s="58"/>
      <c r="AS1019" s="58"/>
      <c r="AT1019" s="58"/>
      <c r="AU1019" s="58"/>
      <c r="AV1019" s="58"/>
      <c r="AW1019" s="58"/>
      <c r="AX1019" s="58"/>
      <c r="AY1019" s="58"/>
      <c r="AZ1019" s="58"/>
      <c r="BA1019" s="58"/>
      <c r="BB1019" s="58"/>
      <c r="BC1019" s="58"/>
      <c r="BD1019" s="58"/>
      <c r="BE1019" s="58"/>
      <c r="BF1019" s="58"/>
      <c r="BG1019" s="58"/>
      <c r="BH1019" s="58"/>
      <c r="BI1019" s="58"/>
      <c r="BJ1019" s="58"/>
      <c r="BK1019" s="58"/>
      <c r="BL1019" s="58"/>
      <c r="BM1019" s="58"/>
      <c r="BN1019" s="58"/>
      <c r="BO1019" s="58"/>
      <c r="BP1019" s="58"/>
      <c r="BQ1019" s="58"/>
      <c r="BR1019" s="58"/>
      <c r="BS1019" s="58"/>
      <c r="BT1019" s="58"/>
      <c r="BU1019" s="58"/>
      <c r="BV1019" s="58"/>
      <c r="BW1019" s="58"/>
      <c r="BX1019" s="58"/>
      <c r="BY1019" s="58"/>
      <c r="BZ1019" s="58"/>
      <c r="CA1019" s="58"/>
      <c r="CB1019" s="58"/>
      <c r="CC1019" s="58"/>
      <c r="CD1019" s="58"/>
      <c r="CE1019" s="58"/>
      <c r="CF1019" s="58"/>
      <c r="CG1019" s="58"/>
      <c r="CH1019" s="58"/>
      <c r="CI1019" s="58"/>
      <c r="CJ1019" s="58"/>
    </row>
    <row r="1020" spans="1:88" s="71" customFormat="1" ht="12.75" customHeight="1" x14ac:dyDescent="0.2">
      <c r="A1020" s="72"/>
      <c r="B1020" s="73"/>
      <c r="C1020" s="60" t="s">
        <v>17</v>
      </c>
      <c r="D1020" s="61"/>
      <c r="E1020" s="70">
        <f t="shared" si="15"/>
        <v>72.971000000000004</v>
      </c>
      <c r="F1020" s="70">
        <f>F1022+F1024+F1026+F1028</f>
        <v>72.971000000000004</v>
      </c>
      <c r="G1020" s="70">
        <f>G1022+G1024+G1026+G1028</f>
        <v>0</v>
      </c>
      <c r="H1020" s="61"/>
      <c r="I1020" s="57"/>
      <c r="J1020" s="57"/>
      <c r="K1020" s="57"/>
      <c r="L1020" s="58"/>
      <c r="M1020" s="58"/>
      <c r="N1020" s="58"/>
      <c r="O1020" s="58"/>
      <c r="P1020" s="58"/>
      <c r="Q1020" s="58"/>
      <c r="R1020" s="58"/>
      <c r="S1020" s="58"/>
      <c r="T1020" s="58"/>
      <c r="U1020" s="58"/>
      <c r="V1020" s="58"/>
      <c r="W1020" s="58"/>
      <c r="X1020" s="58"/>
      <c r="Y1020" s="58"/>
      <c r="Z1020" s="58"/>
      <c r="AA1020" s="58"/>
      <c r="AB1020" s="58"/>
      <c r="AC1020" s="58"/>
      <c r="AD1020" s="58"/>
      <c r="AE1020" s="58"/>
      <c r="AF1020" s="58"/>
      <c r="AG1020" s="58"/>
      <c r="AH1020" s="58"/>
      <c r="AI1020" s="58"/>
      <c r="AJ1020" s="58"/>
      <c r="AK1020" s="58"/>
      <c r="AL1020" s="58"/>
      <c r="AM1020" s="58"/>
      <c r="AN1020" s="58"/>
      <c r="AO1020" s="58"/>
      <c r="AP1020" s="58"/>
      <c r="AQ1020" s="58"/>
      <c r="AR1020" s="58"/>
      <c r="AS1020" s="58"/>
      <c r="AT1020" s="58"/>
      <c r="AU1020" s="58"/>
      <c r="AV1020" s="58"/>
      <c r="AW1020" s="58"/>
      <c r="AX1020" s="58"/>
      <c r="AY1020" s="58"/>
      <c r="AZ1020" s="58"/>
      <c r="BA1020" s="58"/>
      <c r="BB1020" s="58"/>
      <c r="BC1020" s="58"/>
      <c r="BD1020" s="58"/>
      <c r="BE1020" s="58"/>
      <c r="BF1020" s="58"/>
      <c r="BG1020" s="58"/>
      <c r="BH1020" s="58"/>
      <c r="BI1020" s="58"/>
      <c r="BJ1020" s="58"/>
      <c r="BK1020" s="58"/>
      <c r="BL1020" s="58"/>
      <c r="BM1020" s="58"/>
      <c r="BN1020" s="58"/>
      <c r="BO1020" s="58"/>
      <c r="BP1020" s="58"/>
      <c r="BQ1020" s="58"/>
      <c r="BR1020" s="58"/>
      <c r="BS1020" s="58"/>
      <c r="BT1020" s="58"/>
      <c r="BU1020" s="58"/>
      <c r="BV1020" s="58"/>
      <c r="BW1020" s="58"/>
      <c r="BX1020" s="58"/>
      <c r="BY1020" s="58"/>
      <c r="BZ1020" s="58"/>
      <c r="CA1020" s="58"/>
      <c r="CB1020" s="58"/>
      <c r="CC1020" s="58"/>
      <c r="CD1020" s="58"/>
      <c r="CE1020" s="58"/>
      <c r="CF1020" s="58"/>
      <c r="CG1020" s="58"/>
      <c r="CH1020" s="58"/>
      <c r="CI1020" s="58"/>
      <c r="CJ1020" s="58"/>
    </row>
    <row r="1021" spans="1:88" s="71" customFormat="1" ht="12.75" customHeight="1" x14ac:dyDescent="0.2">
      <c r="A1021" s="72"/>
      <c r="B1021" s="63" t="s">
        <v>143</v>
      </c>
      <c r="C1021" s="60" t="s">
        <v>20</v>
      </c>
      <c r="D1021" s="60"/>
      <c r="E1021" s="70">
        <f t="shared" si="15"/>
        <v>9.4E-2</v>
      </c>
      <c r="F1021" s="70">
        <v>9.4E-2</v>
      </c>
      <c r="G1021" s="70"/>
      <c r="H1021" s="60"/>
      <c r="I1021" s="57"/>
      <c r="J1021" s="57"/>
      <c r="K1021" s="57"/>
      <c r="L1021" s="58"/>
      <c r="M1021" s="58"/>
      <c r="N1021" s="58"/>
      <c r="O1021" s="58"/>
      <c r="P1021" s="58"/>
      <c r="Q1021" s="58"/>
      <c r="R1021" s="58"/>
      <c r="S1021" s="58"/>
      <c r="T1021" s="58"/>
      <c r="U1021" s="58"/>
      <c r="V1021" s="58"/>
      <c r="W1021" s="58"/>
      <c r="X1021" s="58"/>
      <c r="Y1021" s="58"/>
      <c r="Z1021" s="58"/>
      <c r="AA1021" s="58"/>
      <c r="AB1021" s="58"/>
      <c r="AC1021" s="58"/>
      <c r="AD1021" s="58"/>
      <c r="AE1021" s="58"/>
      <c r="AF1021" s="58"/>
      <c r="AG1021" s="58"/>
      <c r="AH1021" s="58"/>
      <c r="AI1021" s="58"/>
      <c r="AJ1021" s="58"/>
      <c r="AK1021" s="58"/>
      <c r="AL1021" s="58"/>
      <c r="AM1021" s="58"/>
      <c r="AN1021" s="58"/>
      <c r="AO1021" s="58"/>
      <c r="AP1021" s="58"/>
      <c r="AQ1021" s="58"/>
      <c r="AR1021" s="58"/>
      <c r="AS1021" s="58"/>
      <c r="AT1021" s="58"/>
      <c r="AU1021" s="58"/>
      <c r="AV1021" s="58"/>
      <c r="AW1021" s="58"/>
      <c r="AX1021" s="58"/>
      <c r="AY1021" s="58"/>
      <c r="AZ1021" s="58"/>
      <c r="BA1021" s="58"/>
      <c r="BB1021" s="58"/>
      <c r="BC1021" s="58"/>
      <c r="BD1021" s="58"/>
      <c r="BE1021" s="58"/>
      <c r="BF1021" s="58"/>
      <c r="BG1021" s="58"/>
      <c r="BH1021" s="58"/>
      <c r="BI1021" s="58"/>
      <c r="BJ1021" s="58"/>
      <c r="BK1021" s="58"/>
      <c r="BL1021" s="58"/>
      <c r="BM1021" s="58"/>
      <c r="BN1021" s="58"/>
      <c r="BO1021" s="58"/>
      <c r="BP1021" s="58"/>
      <c r="BQ1021" s="58"/>
      <c r="BR1021" s="58"/>
      <c r="BS1021" s="58"/>
      <c r="BT1021" s="58"/>
      <c r="BU1021" s="58"/>
      <c r="BV1021" s="58"/>
      <c r="BW1021" s="58"/>
      <c r="BX1021" s="58"/>
      <c r="BY1021" s="58"/>
      <c r="BZ1021" s="58"/>
      <c r="CA1021" s="58"/>
      <c r="CB1021" s="58"/>
      <c r="CC1021" s="58"/>
      <c r="CD1021" s="58"/>
      <c r="CE1021" s="58"/>
      <c r="CF1021" s="58"/>
      <c r="CG1021" s="58"/>
      <c r="CH1021" s="58"/>
      <c r="CI1021" s="58"/>
      <c r="CJ1021" s="58"/>
    </row>
    <row r="1022" spans="1:88" s="71" customFormat="1" ht="12.75" customHeight="1" x14ac:dyDescent="0.2">
      <c r="A1022" s="72"/>
      <c r="B1022" s="63"/>
      <c r="C1022" s="60" t="s">
        <v>17</v>
      </c>
      <c r="D1022" s="60"/>
      <c r="E1022" s="70">
        <f t="shared" si="15"/>
        <v>72.971000000000004</v>
      </c>
      <c r="F1022" s="70">
        <v>72.971000000000004</v>
      </c>
      <c r="G1022" s="70"/>
      <c r="H1022" s="60"/>
      <c r="I1022" s="57"/>
      <c r="J1022" s="57"/>
      <c r="K1022" s="57"/>
      <c r="L1022" s="58"/>
      <c r="M1022" s="58"/>
      <c r="N1022" s="58"/>
      <c r="O1022" s="58"/>
      <c r="P1022" s="58"/>
      <c r="Q1022" s="58"/>
      <c r="R1022" s="58"/>
      <c r="S1022" s="58"/>
      <c r="T1022" s="58"/>
      <c r="U1022" s="58"/>
      <c r="V1022" s="58"/>
      <c r="W1022" s="58"/>
      <c r="X1022" s="58"/>
      <c r="Y1022" s="58"/>
      <c r="Z1022" s="58"/>
      <c r="AA1022" s="58"/>
      <c r="AB1022" s="58"/>
      <c r="AC1022" s="58"/>
      <c r="AD1022" s="58"/>
      <c r="AE1022" s="58"/>
      <c r="AF1022" s="58"/>
      <c r="AG1022" s="58"/>
      <c r="AH1022" s="58"/>
      <c r="AI1022" s="58"/>
      <c r="AJ1022" s="58"/>
      <c r="AK1022" s="58"/>
      <c r="AL1022" s="58"/>
      <c r="AM1022" s="58"/>
      <c r="AN1022" s="58"/>
      <c r="AO1022" s="58"/>
      <c r="AP1022" s="58"/>
      <c r="AQ1022" s="58"/>
      <c r="AR1022" s="58"/>
      <c r="AS1022" s="58"/>
      <c r="AT1022" s="58"/>
      <c r="AU1022" s="58"/>
      <c r="AV1022" s="58"/>
      <c r="AW1022" s="58"/>
      <c r="AX1022" s="58"/>
      <c r="AY1022" s="58"/>
      <c r="AZ1022" s="58"/>
      <c r="BA1022" s="58"/>
      <c r="BB1022" s="58"/>
      <c r="BC1022" s="58"/>
      <c r="BD1022" s="58"/>
      <c r="BE1022" s="58"/>
      <c r="BF1022" s="58"/>
      <c r="BG1022" s="58"/>
      <c r="BH1022" s="58"/>
      <c r="BI1022" s="58"/>
      <c r="BJ1022" s="58"/>
      <c r="BK1022" s="58"/>
      <c r="BL1022" s="58"/>
      <c r="BM1022" s="58"/>
      <c r="BN1022" s="58"/>
      <c r="BO1022" s="58"/>
      <c r="BP1022" s="58"/>
      <c r="BQ1022" s="58"/>
      <c r="BR1022" s="58"/>
      <c r="BS1022" s="58"/>
      <c r="BT1022" s="58"/>
      <c r="BU1022" s="58"/>
      <c r="BV1022" s="58"/>
      <c r="BW1022" s="58"/>
      <c r="BX1022" s="58"/>
      <c r="BY1022" s="58"/>
      <c r="BZ1022" s="58"/>
      <c r="CA1022" s="58"/>
      <c r="CB1022" s="58"/>
      <c r="CC1022" s="58"/>
      <c r="CD1022" s="58"/>
      <c r="CE1022" s="58"/>
      <c r="CF1022" s="58"/>
      <c r="CG1022" s="58"/>
      <c r="CH1022" s="58"/>
      <c r="CI1022" s="58"/>
      <c r="CJ1022" s="58"/>
    </row>
    <row r="1023" spans="1:88" s="71" customFormat="1" ht="12.75" customHeight="1" x14ac:dyDescent="0.2">
      <c r="A1023" s="72"/>
      <c r="B1023" s="63" t="s">
        <v>145</v>
      </c>
      <c r="C1023" s="60" t="s">
        <v>20</v>
      </c>
      <c r="D1023" s="60"/>
      <c r="E1023" s="70">
        <f t="shared" si="15"/>
        <v>0</v>
      </c>
      <c r="F1023" s="70"/>
      <c r="G1023" s="70"/>
      <c r="H1023" s="60"/>
      <c r="I1023" s="57"/>
      <c r="J1023" s="57"/>
      <c r="K1023" s="57"/>
      <c r="L1023" s="58"/>
      <c r="M1023" s="58"/>
      <c r="N1023" s="58"/>
      <c r="O1023" s="58"/>
      <c r="P1023" s="58"/>
      <c r="Q1023" s="58"/>
      <c r="R1023" s="58"/>
      <c r="S1023" s="58"/>
      <c r="T1023" s="58"/>
      <c r="U1023" s="58"/>
      <c r="V1023" s="58"/>
      <c r="W1023" s="58"/>
      <c r="X1023" s="58"/>
      <c r="Y1023" s="58"/>
      <c r="Z1023" s="58"/>
      <c r="AA1023" s="58"/>
      <c r="AB1023" s="58"/>
      <c r="AC1023" s="58"/>
      <c r="AD1023" s="58"/>
      <c r="AE1023" s="58"/>
      <c r="AF1023" s="58"/>
      <c r="AG1023" s="58"/>
      <c r="AH1023" s="58"/>
      <c r="AI1023" s="58"/>
      <c r="AJ1023" s="58"/>
      <c r="AK1023" s="58"/>
      <c r="AL1023" s="58"/>
      <c r="AM1023" s="58"/>
      <c r="AN1023" s="58"/>
      <c r="AO1023" s="58"/>
      <c r="AP1023" s="58"/>
      <c r="AQ1023" s="58"/>
      <c r="AR1023" s="58"/>
      <c r="AS1023" s="58"/>
      <c r="AT1023" s="58"/>
      <c r="AU1023" s="58"/>
      <c r="AV1023" s="58"/>
      <c r="AW1023" s="58"/>
      <c r="AX1023" s="58"/>
      <c r="AY1023" s="58"/>
      <c r="AZ1023" s="58"/>
      <c r="BA1023" s="58"/>
      <c r="BB1023" s="58"/>
      <c r="BC1023" s="58"/>
      <c r="BD1023" s="58"/>
      <c r="BE1023" s="58"/>
      <c r="BF1023" s="58"/>
      <c r="BG1023" s="58"/>
      <c r="BH1023" s="58"/>
      <c r="BI1023" s="58"/>
      <c r="BJ1023" s="58"/>
      <c r="BK1023" s="58"/>
      <c r="BL1023" s="58"/>
      <c r="BM1023" s="58"/>
      <c r="BN1023" s="58"/>
      <c r="BO1023" s="58"/>
      <c r="BP1023" s="58"/>
      <c r="BQ1023" s="58"/>
      <c r="BR1023" s="58"/>
      <c r="BS1023" s="58"/>
      <c r="BT1023" s="58"/>
      <c r="BU1023" s="58"/>
      <c r="BV1023" s="58"/>
      <c r="BW1023" s="58"/>
      <c r="BX1023" s="58"/>
      <c r="BY1023" s="58"/>
      <c r="BZ1023" s="58"/>
      <c r="CA1023" s="58"/>
      <c r="CB1023" s="58"/>
      <c r="CC1023" s="58"/>
      <c r="CD1023" s="58"/>
      <c r="CE1023" s="58"/>
      <c r="CF1023" s="58"/>
      <c r="CG1023" s="58"/>
      <c r="CH1023" s="58"/>
      <c r="CI1023" s="58"/>
      <c r="CJ1023" s="58"/>
    </row>
    <row r="1024" spans="1:88" s="71" customFormat="1" ht="12.75" customHeight="1" x14ac:dyDescent="0.2">
      <c r="A1024" s="72"/>
      <c r="B1024" s="63"/>
      <c r="C1024" s="60" t="s">
        <v>17</v>
      </c>
      <c r="D1024" s="60"/>
      <c r="E1024" s="70">
        <f t="shared" si="15"/>
        <v>0</v>
      </c>
      <c r="F1024" s="70"/>
      <c r="G1024" s="70"/>
      <c r="H1024" s="60"/>
      <c r="I1024" s="57"/>
      <c r="J1024" s="57"/>
      <c r="K1024" s="57"/>
      <c r="L1024" s="58"/>
      <c r="M1024" s="58"/>
      <c r="N1024" s="58"/>
      <c r="O1024" s="58"/>
      <c r="P1024" s="58"/>
      <c r="Q1024" s="58"/>
      <c r="R1024" s="58"/>
      <c r="S1024" s="58"/>
      <c r="T1024" s="58"/>
      <c r="U1024" s="58"/>
      <c r="V1024" s="58"/>
      <c r="W1024" s="58"/>
      <c r="X1024" s="58"/>
      <c r="Y1024" s="58"/>
      <c r="Z1024" s="58"/>
      <c r="AA1024" s="58"/>
      <c r="AB1024" s="58"/>
      <c r="AC1024" s="58"/>
      <c r="AD1024" s="58"/>
      <c r="AE1024" s="58"/>
      <c r="AF1024" s="58"/>
      <c r="AG1024" s="58"/>
      <c r="AH1024" s="58"/>
      <c r="AI1024" s="58"/>
      <c r="AJ1024" s="58"/>
      <c r="AK1024" s="58"/>
      <c r="AL1024" s="58"/>
      <c r="AM1024" s="58"/>
      <c r="AN1024" s="58"/>
      <c r="AO1024" s="58"/>
      <c r="AP1024" s="58"/>
      <c r="AQ1024" s="58"/>
      <c r="AR1024" s="58"/>
      <c r="AS1024" s="58"/>
      <c r="AT1024" s="58"/>
      <c r="AU1024" s="58"/>
      <c r="AV1024" s="58"/>
      <c r="AW1024" s="58"/>
      <c r="AX1024" s="58"/>
      <c r="AY1024" s="58"/>
      <c r="AZ1024" s="58"/>
      <c r="BA1024" s="58"/>
      <c r="BB1024" s="58"/>
      <c r="BC1024" s="58"/>
      <c r="BD1024" s="58"/>
      <c r="BE1024" s="58"/>
      <c r="BF1024" s="58"/>
      <c r="BG1024" s="58"/>
      <c r="BH1024" s="58"/>
      <c r="BI1024" s="58"/>
      <c r="BJ1024" s="58"/>
      <c r="BK1024" s="58"/>
      <c r="BL1024" s="58"/>
      <c r="BM1024" s="58"/>
      <c r="BN1024" s="58"/>
      <c r="BO1024" s="58"/>
      <c r="BP1024" s="58"/>
      <c r="BQ1024" s="58"/>
      <c r="BR1024" s="58"/>
      <c r="BS1024" s="58"/>
      <c r="BT1024" s="58"/>
      <c r="BU1024" s="58"/>
      <c r="BV1024" s="58"/>
      <c r="BW1024" s="58"/>
      <c r="BX1024" s="58"/>
      <c r="BY1024" s="58"/>
      <c r="BZ1024" s="58"/>
      <c r="CA1024" s="58"/>
      <c r="CB1024" s="58"/>
      <c r="CC1024" s="58"/>
      <c r="CD1024" s="58"/>
      <c r="CE1024" s="58"/>
      <c r="CF1024" s="58"/>
      <c r="CG1024" s="58"/>
      <c r="CH1024" s="58"/>
      <c r="CI1024" s="58"/>
      <c r="CJ1024" s="58"/>
    </row>
    <row r="1025" spans="1:88" s="71" customFormat="1" ht="12.75" customHeight="1" x14ac:dyDescent="0.2">
      <c r="A1025" s="72"/>
      <c r="B1025" s="67" t="s">
        <v>147</v>
      </c>
      <c r="C1025" s="60" t="s">
        <v>148</v>
      </c>
      <c r="D1025" s="60"/>
      <c r="E1025" s="70">
        <f t="shared" si="15"/>
        <v>0</v>
      </c>
      <c r="F1025" s="70"/>
      <c r="G1025" s="70"/>
      <c r="H1025" s="60"/>
      <c r="I1025" s="57"/>
      <c r="J1025" s="57"/>
      <c r="K1025" s="57"/>
      <c r="L1025" s="58"/>
      <c r="M1025" s="58"/>
      <c r="N1025" s="58"/>
      <c r="O1025" s="58"/>
      <c r="P1025" s="58"/>
      <c r="Q1025" s="58"/>
      <c r="R1025" s="58"/>
      <c r="S1025" s="58"/>
      <c r="T1025" s="58"/>
      <c r="U1025" s="58"/>
      <c r="V1025" s="58"/>
      <c r="W1025" s="58"/>
      <c r="X1025" s="58"/>
      <c r="Y1025" s="58"/>
      <c r="Z1025" s="58"/>
      <c r="AA1025" s="58"/>
      <c r="AB1025" s="58"/>
      <c r="AC1025" s="58"/>
      <c r="AD1025" s="58"/>
      <c r="AE1025" s="58"/>
      <c r="AF1025" s="58"/>
      <c r="AG1025" s="58"/>
      <c r="AH1025" s="58"/>
      <c r="AI1025" s="58"/>
      <c r="AJ1025" s="58"/>
      <c r="AK1025" s="58"/>
      <c r="AL1025" s="58"/>
      <c r="AM1025" s="58"/>
      <c r="AN1025" s="58"/>
      <c r="AO1025" s="58"/>
      <c r="AP1025" s="58"/>
      <c r="AQ1025" s="58"/>
      <c r="AR1025" s="58"/>
      <c r="AS1025" s="58"/>
      <c r="AT1025" s="58"/>
      <c r="AU1025" s="58"/>
      <c r="AV1025" s="58"/>
      <c r="AW1025" s="58"/>
      <c r="AX1025" s="58"/>
      <c r="AY1025" s="58"/>
      <c r="AZ1025" s="58"/>
      <c r="BA1025" s="58"/>
      <c r="BB1025" s="58"/>
      <c r="BC1025" s="58"/>
      <c r="BD1025" s="58"/>
      <c r="BE1025" s="58"/>
      <c r="BF1025" s="58"/>
      <c r="BG1025" s="58"/>
      <c r="BH1025" s="58"/>
      <c r="BI1025" s="58"/>
      <c r="BJ1025" s="58"/>
      <c r="BK1025" s="58"/>
      <c r="BL1025" s="58"/>
      <c r="BM1025" s="58"/>
      <c r="BN1025" s="58"/>
      <c r="BO1025" s="58"/>
      <c r="BP1025" s="58"/>
      <c r="BQ1025" s="58"/>
      <c r="BR1025" s="58"/>
      <c r="BS1025" s="58"/>
      <c r="BT1025" s="58"/>
      <c r="BU1025" s="58"/>
      <c r="BV1025" s="58"/>
      <c r="BW1025" s="58"/>
      <c r="BX1025" s="58"/>
      <c r="BY1025" s="58"/>
      <c r="BZ1025" s="58"/>
      <c r="CA1025" s="58"/>
      <c r="CB1025" s="58"/>
      <c r="CC1025" s="58"/>
      <c r="CD1025" s="58"/>
      <c r="CE1025" s="58"/>
      <c r="CF1025" s="58"/>
      <c r="CG1025" s="58"/>
      <c r="CH1025" s="58"/>
      <c r="CI1025" s="58"/>
      <c r="CJ1025" s="58"/>
    </row>
    <row r="1026" spans="1:88" s="71" customFormat="1" ht="12.75" customHeight="1" x14ac:dyDescent="0.2">
      <c r="A1026" s="72"/>
      <c r="B1026" s="67"/>
      <c r="C1026" s="60" t="s">
        <v>17</v>
      </c>
      <c r="D1026" s="60"/>
      <c r="E1026" s="70">
        <f t="shared" si="15"/>
        <v>0</v>
      </c>
      <c r="F1026" s="70"/>
      <c r="G1026" s="70"/>
      <c r="H1026" s="60"/>
      <c r="I1026" s="57"/>
      <c r="J1026" s="57"/>
      <c r="K1026" s="57"/>
      <c r="L1026" s="58"/>
      <c r="M1026" s="58"/>
      <c r="N1026" s="58"/>
      <c r="O1026" s="58"/>
      <c r="P1026" s="58"/>
      <c r="Q1026" s="58"/>
      <c r="R1026" s="58"/>
      <c r="S1026" s="58"/>
      <c r="T1026" s="58"/>
      <c r="U1026" s="58"/>
      <c r="V1026" s="58"/>
      <c r="W1026" s="58"/>
      <c r="X1026" s="58"/>
      <c r="Y1026" s="58"/>
      <c r="Z1026" s="58"/>
      <c r="AA1026" s="58"/>
      <c r="AB1026" s="58"/>
      <c r="AC1026" s="58"/>
      <c r="AD1026" s="58"/>
      <c r="AE1026" s="58"/>
      <c r="AF1026" s="58"/>
      <c r="AG1026" s="58"/>
      <c r="AH1026" s="58"/>
      <c r="AI1026" s="58"/>
      <c r="AJ1026" s="58"/>
      <c r="AK1026" s="58"/>
      <c r="AL1026" s="58"/>
      <c r="AM1026" s="58"/>
      <c r="AN1026" s="58"/>
      <c r="AO1026" s="58"/>
      <c r="AP1026" s="58"/>
      <c r="AQ1026" s="58"/>
      <c r="AR1026" s="58"/>
      <c r="AS1026" s="58"/>
      <c r="AT1026" s="58"/>
      <c r="AU1026" s="58"/>
      <c r="AV1026" s="58"/>
      <c r="AW1026" s="58"/>
      <c r="AX1026" s="58"/>
      <c r="AY1026" s="58"/>
      <c r="AZ1026" s="58"/>
      <c r="BA1026" s="58"/>
      <c r="BB1026" s="58"/>
      <c r="BC1026" s="58"/>
      <c r="BD1026" s="58"/>
      <c r="BE1026" s="58"/>
      <c r="BF1026" s="58"/>
      <c r="BG1026" s="58"/>
      <c r="BH1026" s="58"/>
      <c r="BI1026" s="58"/>
      <c r="BJ1026" s="58"/>
      <c r="BK1026" s="58"/>
      <c r="BL1026" s="58"/>
      <c r="BM1026" s="58"/>
      <c r="BN1026" s="58"/>
      <c r="BO1026" s="58"/>
      <c r="BP1026" s="58"/>
      <c r="BQ1026" s="58"/>
      <c r="BR1026" s="58"/>
      <c r="BS1026" s="58"/>
      <c r="BT1026" s="58"/>
      <c r="BU1026" s="58"/>
      <c r="BV1026" s="58"/>
      <c r="BW1026" s="58"/>
      <c r="BX1026" s="58"/>
      <c r="BY1026" s="58"/>
      <c r="BZ1026" s="58"/>
      <c r="CA1026" s="58"/>
      <c r="CB1026" s="58"/>
      <c r="CC1026" s="58"/>
      <c r="CD1026" s="58"/>
      <c r="CE1026" s="58"/>
      <c r="CF1026" s="58"/>
      <c r="CG1026" s="58"/>
      <c r="CH1026" s="58"/>
      <c r="CI1026" s="58"/>
      <c r="CJ1026" s="58"/>
    </row>
    <row r="1027" spans="1:88" s="71" customFormat="1" ht="12.75" customHeight="1" x14ac:dyDescent="0.2">
      <c r="A1027" s="72"/>
      <c r="B1027" s="63" t="s">
        <v>150</v>
      </c>
      <c r="C1027" s="60" t="s">
        <v>64</v>
      </c>
      <c r="D1027" s="68"/>
      <c r="E1027" s="70">
        <f t="shared" si="15"/>
        <v>0</v>
      </c>
      <c r="F1027" s="70"/>
      <c r="G1027" s="70"/>
      <c r="H1027" s="68"/>
      <c r="I1027" s="57"/>
      <c r="J1027" s="57"/>
      <c r="K1027" s="57"/>
      <c r="L1027" s="58"/>
      <c r="M1027" s="58"/>
      <c r="N1027" s="58"/>
      <c r="O1027" s="58"/>
      <c r="P1027" s="58"/>
      <c r="Q1027" s="58"/>
      <c r="R1027" s="58"/>
      <c r="S1027" s="58"/>
      <c r="T1027" s="58"/>
      <c r="U1027" s="58"/>
      <c r="V1027" s="58"/>
      <c r="W1027" s="58"/>
      <c r="X1027" s="58"/>
      <c r="Y1027" s="58"/>
      <c r="Z1027" s="58"/>
      <c r="AA1027" s="58"/>
      <c r="AB1027" s="58"/>
      <c r="AC1027" s="58"/>
      <c r="AD1027" s="58"/>
      <c r="AE1027" s="58"/>
      <c r="AF1027" s="58"/>
      <c r="AG1027" s="58"/>
      <c r="AH1027" s="58"/>
      <c r="AI1027" s="58"/>
      <c r="AJ1027" s="58"/>
      <c r="AK1027" s="58"/>
      <c r="AL1027" s="58"/>
      <c r="AM1027" s="58"/>
      <c r="AN1027" s="58"/>
      <c r="AO1027" s="58"/>
      <c r="AP1027" s="58"/>
      <c r="AQ1027" s="58"/>
      <c r="AR1027" s="58"/>
      <c r="AS1027" s="58"/>
      <c r="AT1027" s="58"/>
      <c r="AU1027" s="58"/>
      <c r="AV1027" s="58"/>
      <c r="AW1027" s="58"/>
      <c r="AX1027" s="58"/>
      <c r="AY1027" s="58"/>
      <c r="AZ1027" s="58"/>
      <c r="BA1027" s="58"/>
      <c r="BB1027" s="58"/>
      <c r="BC1027" s="58"/>
      <c r="BD1027" s="58"/>
      <c r="BE1027" s="58"/>
      <c r="BF1027" s="58"/>
      <c r="BG1027" s="58"/>
      <c r="BH1027" s="58"/>
      <c r="BI1027" s="58"/>
      <c r="BJ1027" s="58"/>
      <c r="BK1027" s="58"/>
      <c r="BL1027" s="58"/>
      <c r="BM1027" s="58"/>
      <c r="BN1027" s="58"/>
      <c r="BO1027" s="58"/>
      <c r="BP1027" s="58"/>
      <c r="BQ1027" s="58"/>
      <c r="BR1027" s="58"/>
      <c r="BS1027" s="58"/>
      <c r="BT1027" s="58"/>
      <c r="BU1027" s="58"/>
      <c r="BV1027" s="58"/>
      <c r="BW1027" s="58"/>
      <c r="BX1027" s="58"/>
      <c r="BY1027" s="58"/>
      <c r="BZ1027" s="58"/>
      <c r="CA1027" s="58"/>
      <c r="CB1027" s="58"/>
      <c r="CC1027" s="58"/>
      <c r="CD1027" s="58"/>
      <c r="CE1027" s="58"/>
      <c r="CF1027" s="58"/>
      <c r="CG1027" s="58"/>
      <c r="CH1027" s="58"/>
      <c r="CI1027" s="58"/>
      <c r="CJ1027" s="58"/>
    </row>
    <row r="1028" spans="1:88" s="71" customFormat="1" ht="12.75" customHeight="1" x14ac:dyDescent="0.2">
      <c r="A1028" s="76"/>
      <c r="B1028" s="63"/>
      <c r="C1028" s="60" t="s">
        <v>17</v>
      </c>
      <c r="D1028" s="68"/>
      <c r="E1028" s="70">
        <f t="shared" si="15"/>
        <v>0</v>
      </c>
      <c r="F1028" s="70"/>
      <c r="G1028" s="70"/>
      <c r="H1028" s="68"/>
      <c r="I1028" s="57"/>
      <c r="J1028" s="57"/>
      <c r="K1028" s="57"/>
      <c r="L1028" s="58"/>
      <c r="M1028" s="58"/>
      <c r="N1028" s="58"/>
      <c r="O1028" s="58"/>
      <c r="P1028" s="58"/>
      <c r="Q1028" s="58"/>
      <c r="R1028" s="58"/>
      <c r="S1028" s="58"/>
      <c r="T1028" s="58"/>
      <c r="U1028" s="58"/>
      <c r="V1028" s="58"/>
      <c r="W1028" s="58"/>
      <c r="X1028" s="58"/>
      <c r="Y1028" s="58"/>
      <c r="Z1028" s="58"/>
      <c r="AA1028" s="58"/>
      <c r="AB1028" s="58"/>
      <c r="AC1028" s="58"/>
      <c r="AD1028" s="58"/>
      <c r="AE1028" s="58"/>
      <c r="AF1028" s="58"/>
      <c r="AG1028" s="58"/>
      <c r="AH1028" s="58"/>
      <c r="AI1028" s="58"/>
      <c r="AJ1028" s="58"/>
      <c r="AK1028" s="58"/>
      <c r="AL1028" s="58"/>
      <c r="AM1028" s="58"/>
      <c r="AN1028" s="58"/>
      <c r="AO1028" s="58"/>
      <c r="AP1028" s="58"/>
      <c r="AQ1028" s="58"/>
      <c r="AR1028" s="58"/>
      <c r="AS1028" s="58"/>
      <c r="AT1028" s="58"/>
      <c r="AU1028" s="58"/>
      <c r="AV1028" s="58"/>
      <c r="AW1028" s="58"/>
      <c r="AX1028" s="58"/>
      <c r="AY1028" s="58"/>
      <c r="AZ1028" s="58"/>
      <c r="BA1028" s="58"/>
      <c r="BB1028" s="58"/>
      <c r="BC1028" s="58"/>
      <c r="BD1028" s="58"/>
      <c r="BE1028" s="58"/>
      <c r="BF1028" s="58"/>
      <c r="BG1028" s="58"/>
      <c r="BH1028" s="58"/>
      <c r="BI1028" s="58"/>
      <c r="BJ1028" s="58"/>
      <c r="BK1028" s="58"/>
      <c r="BL1028" s="58"/>
      <c r="BM1028" s="58"/>
      <c r="BN1028" s="58"/>
      <c r="BO1028" s="58"/>
      <c r="BP1028" s="58"/>
      <c r="BQ1028" s="58"/>
      <c r="BR1028" s="58"/>
      <c r="BS1028" s="58"/>
      <c r="BT1028" s="58"/>
      <c r="BU1028" s="58"/>
      <c r="BV1028" s="58"/>
      <c r="BW1028" s="58"/>
      <c r="BX1028" s="58"/>
      <c r="BY1028" s="58"/>
      <c r="BZ1028" s="58"/>
      <c r="CA1028" s="58"/>
      <c r="CB1028" s="58"/>
      <c r="CC1028" s="58"/>
      <c r="CD1028" s="58"/>
      <c r="CE1028" s="58"/>
      <c r="CF1028" s="58"/>
      <c r="CG1028" s="58"/>
      <c r="CH1028" s="58"/>
      <c r="CI1028" s="58"/>
      <c r="CJ1028" s="58"/>
    </row>
    <row r="1029" spans="1:88" s="71" customFormat="1" ht="12.75" customHeight="1" x14ac:dyDescent="0.2">
      <c r="A1029" s="18">
        <v>18</v>
      </c>
      <c r="B1029" s="69" t="s">
        <v>168</v>
      </c>
      <c r="C1029" s="60" t="s">
        <v>19</v>
      </c>
      <c r="D1029" s="68"/>
      <c r="E1029" s="70">
        <f t="shared" si="15"/>
        <v>1</v>
      </c>
      <c r="F1029" s="70">
        <v>1</v>
      </c>
      <c r="G1029" s="70"/>
      <c r="H1029" s="68"/>
      <c r="I1029" s="57"/>
      <c r="J1029" s="57"/>
      <c r="K1029" s="57"/>
      <c r="L1029" s="58"/>
      <c r="M1029" s="58"/>
      <c r="N1029" s="58"/>
      <c r="O1029" s="58"/>
      <c r="P1029" s="58"/>
      <c r="Q1029" s="58"/>
      <c r="R1029" s="58"/>
      <c r="S1029" s="58"/>
      <c r="T1029" s="58"/>
      <c r="U1029" s="58"/>
      <c r="V1029" s="58"/>
      <c r="W1029" s="58"/>
      <c r="X1029" s="58"/>
      <c r="Y1029" s="58"/>
      <c r="Z1029" s="58"/>
      <c r="AA1029" s="58"/>
      <c r="AB1029" s="58"/>
      <c r="AC1029" s="58"/>
      <c r="AD1029" s="58"/>
      <c r="AE1029" s="58"/>
      <c r="AF1029" s="58"/>
      <c r="AG1029" s="58"/>
      <c r="AH1029" s="58"/>
      <c r="AI1029" s="58"/>
      <c r="AJ1029" s="58"/>
      <c r="AK1029" s="58"/>
      <c r="AL1029" s="58"/>
      <c r="AM1029" s="58"/>
      <c r="AN1029" s="58"/>
      <c r="AO1029" s="58"/>
      <c r="AP1029" s="58"/>
      <c r="AQ1029" s="58"/>
      <c r="AR1029" s="58"/>
      <c r="AS1029" s="58"/>
      <c r="AT1029" s="58"/>
      <c r="AU1029" s="58"/>
      <c r="AV1029" s="58"/>
      <c r="AW1029" s="58"/>
      <c r="AX1029" s="58"/>
      <c r="AY1029" s="58"/>
      <c r="AZ1029" s="58"/>
      <c r="BA1029" s="58"/>
      <c r="BB1029" s="58"/>
      <c r="BC1029" s="58"/>
      <c r="BD1029" s="58"/>
      <c r="BE1029" s="58"/>
      <c r="BF1029" s="58"/>
      <c r="BG1029" s="58"/>
      <c r="BH1029" s="58"/>
      <c r="BI1029" s="58"/>
      <c r="BJ1029" s="58"/>
      <c r="BK1029" s="58"/>
      <c r="BL1029" s="58"/>
      <c r="BM1029" s="58"/>
      <c r="BN1029" s="58"/>
      <c r="BO1029" s="58"/>
      <c r="BP1029" s="58"/>
      <c r="BQ1029" s="58"/>
      <c r="BR1029" s="58"/>
      <c r="BS1029" s="58"/>
      <c r="BT1029" s="58"/>
      <c r="BU1029" s="58"/>
      <c r="BV1029" s="58"/>
      <c r="BW1029" s="58"/>
      <c r="BX1029" s="58"/>
      <c r="BY1029" s="58"/>
      <c r="BZ1029" s="58"/>
      <c r="CA1029" s="58"/>
      <c r="CB1029" s="58"/>
      <c r="CC1029" s="58"/>
      <c r="CD1029" s="58"/>
      <c r="CE1029" s="58"/>
      <c r="CF1029" s="58"/>
      <c r="CG1029" s="58"/>
      <c r="CH1029" s="58"/>
      <c r="CI1029" s="58"/>
      <c r="CJ1029" s="58"/>
    </row>
    <row r="1030" spans="1:88" s="71" customFormat="1" ht="12.75" customHeight="1" x14ac:dyDescent="0.2">
      <c r="A1030" s="72"/>
      <c r="B1030" s="73"/>
      <c r="C1030" s="60" t="s">
        <v>17</v>
      </c>
      <c r="D1030" s="61"/>
      <c r="E1030" s="70">
        <f t="shared" si="15"/>
        <v>23.67</v>
      </c>
      <c r="F1030" s="70">
        <f>F1032+F1034+F1036+F1038</f>
        <v>23.67</v>
      </c>
      <c r="G1030" s="70">
        <f>G1032+G1034+G1036+G1038</f>
        <v>0</v>
      </c>
      <c r="H1030" s="61"/>
      <c r="I1030" s="57"/>
      <c r="J1030" s="57"/>
      <c r="K1030" s="57"/>
      <c r="L1030" s="58"/>
      <c r="M1030" s="58"/>
      <c r="N1030" s="58"/>
      <c r="O1030" s="58"/>
      <c r="P1030" s="58"/>
      <c r="Q1030" s="58"/>
      <c r="R1030" s="58"/>
      <c r="S1030" s="58"/>
      <c r="T1030" s="58"/>
      <c r="U1030" s="58"/>
      <c r="V1030" s="58"/>
      <c r="W1030" s="58"/>
      <c r="X1030" s="58"/>
      <c r="Y1030" s="58"/>
      <c r="Z1030" s="58"/>
      <c r="AA1030" s="58"/>
      <c r="AB1030" s="58"/>
      <c r="AC1030" s="58"/>
      <c r="AD1030" s="58"/>
      <c r="AE1030" s="58"/>
      <c r="AF1030" s="58"/>
      <c r="AG1030" s="58"/>
      <c r="AH1030" s="58"/>
      <c r="AI1030" s="58"/>
      <c r="AJ1030" s="58"/>
      <c r="AK1030" s="58"/>
      <c r="AL1030" s="58"/>
      <c r="AM1030" s="58"/>
      <c r="AN1030" s="58"/>
      <c r="AO1030" s="58"/>
      <c r="AP1030" s="58"/>
      <c r="AQ1030" s="58"/>
      <c r="AR1030" s="58"/>
      <c r="AS1030" s="58"/>
      <c r="AT1030" s="58"/>
      <c r="AU1030" s="58"/>
      <c r="AV1030" s="58"/>
      <c r="AW1030" s="58"/>
      <c r="AX1030" s="58"/>
      <c r="AY1030" s="58"/>
      <c r="AZ1030" s="58"/>
      <c r="BA1030" s="58"/>
      <c r="BB1030" s="58"/>
      <c r="BC1030" s="58"/>
      <c r="BD1030" s="58"/>
      <c r="BE1030" s="58"/>
      <c r="BF1030" s="58"/>
      <c r="BG1030" s="58"/>
      <c r="BH1030" s="58"/>
      <c r="BI1030" s="58"/>
      <c r="BJ1030" s="58"/>
      <c r="BK1030" s="58"/>
      <c r="BL1030" s="58"/>
      <c r="BM1030" s="58"/>
      <c r="BN1030" s="58"/>
      <c r="BO1030" s="58"/>
      <c r="BP1030" s="58"/>
      <c r="BQ1030" s="58"/>
      <c r="BR1030" s="58"/>
      <c r="BS1030" s="58"/>
      <c r="BT1030" s="58"/>
      <c r="BU1030" s="58"/>
      <c r="BV1030" s="58"/>
      <c r="BW1030" s="58"/>
      <c r="BX1030" s="58"/>
      <c r="BY1030" s="58"/>
      <c r="BZ1030" s="58"/>
      <c r="CA1030" s="58"/>
      <c r="CB1030" s="58"/>
      <c r="CC1030" s="58"/>
      <c r="CD1030" s="58"/>
      <c r="CE1030" s="58"/>
      <c r="CF1030" s="58"/>
      <c r="CG1030" s="58"/>
      <c r="CH1030" s="58"/>
      <c r="CI1030" s="58"/>
      <c r="CJ1030" s="58"/>
    </row>
    <row r="1031" spans="1:88" s="71" customFormat="1" ht="12.75" customHeight="1" x14ac:dyDescent="0.2">
      <c r="A1031" s="72"/>
      <c r="B1031" s="63" t="s">
        <v>143</v>
      </c>
      <c r="C1031" s="60" t="s">
        <v>20</v>
      </c>
      <c r="D1031" s="60"/>
      <c r="E1031" s="70">
        <f t="shared" si="15"/>
        <v>0.108</v>
      </c>
      <c r="F1031" s="70">
        <v>0.108</v>
      </c>
      <c r="G1031" s="70"/>
      <c r="H1031" s="60"/>
      <c r="I1031" s="57"/>
      <c r="J1031" s="57"/>
      <c r="K1031" s="57"/>
      <c r="L1031" s="58"/>
      <c r="M1031" s="58"/>
      <c r="N1031" s="58"/>
      <c r="O1031" s="58"/>
      <c r="P1031" s="58"/>
      <c r="Q1031" s="58"/>
      <c r="R1031" s="58"/>
      <c r="S1031" s="58"/>
      <c r="T1031" s="58"/>
      <c r="U1031" s="58"/>
      <c r="V1031" s="58"/>
      <c r="W1031" s="58"/>
      <c r="X1031" s="58"/>
      <c r="Y1031" s="58"/>
      <c r="Z1031" s="58"/>
      <c r="AA1031" s="58"/>
      <c r="AB1031" s="58"/>
      <c r="AC1031" s="58"/>
      <c r="AD1031" s="58"/>
      <c r="AE1031" s="58"/>
      <c r="AF1031" s="58"/>
      <c r="AG1031" s="58"/>
      <c r="AH1031" s="58"/>
      <c r="AI1031" s="58"/>
      <c r="AJ1031" s="58"/>
      <c r="AK1031" s="58"/>
      <c r="AL1031" s="58"/>
      <c r="AM1031" s="58"/>
      <c r="AN1031" s="58"/>
      <c r="AO1031" s="58"/>
      <c r="AP1031" s="58"/>
      <c r="AQ1031" s="58"/>
      <c r="AR1031" s="58"/>
      <c r="AS1031" s="58"/>
      <c r="AT1031" s="58"/>
      <c r="AU1031" s="58"/>
      <c r="AV1031" s="58"/>
      <c r="AW1031" s="58"/>
      <c r="AX1031" s="58"/>
      <c r="AY1031" s="58"/>
      <c r="AZ1031" s="58"/>
      <c r="BA1031" s="58"/>
      <c r="BB1031" s="58"/>
      <c r="BC1031" s="58"/>
      <c r="BD1031" s="58"/>
      <c r="BE1031" s="58"/>
      <c r="BF1031" s="58"/>
      <c r="BG1031" s="58"/>
      <c r="BH1031" s="58"/>
      <c r="BI1031" s="58"/>
      <c r="BJ1031" s="58"/>
      <c r="BK1031" s="58"/>
      <c r="BL1031" s="58"/>
      <c r="BM1031" s="58"/>
      <c r="BN1031" s="58"/>
      <c r="BO1031" s="58"/>
      <c r="BP1031" s="58"/>
      <c r="BQ1031" s="58"/>
      <c r="BR1031" s="58"/>
      <c r="BS1031" s="58"/>
      <c r="BT1031" s="58"/>
      <c r="BU1031" s="58"/>
      <c r="BV1031" s="58"/>
      <c r="BW1031" s="58"/>
      <c r="BX1031" s="58"/>
      <c r="BY1031" s="58"/>
      <c r="BZ1031" s="58"/>
      <c r="CA1031" s="58"/>
      <c r="CB1031" s="58"/>
      <c r="CC1031" s="58"/>
      <c r="CD1031" s="58"/>
      <c r="CE1031" s="58"/>
      <c r="CF1031" s="58"/>
      <c r="CG1031" s="58"/>
      <c r="CH1031" s="58"/>
      <c r="CI1031" s="58"/>
      <c r="CJ1031" s="58"/>
    </row>
    <row r="1032" spans="1:88" s="71" customFormat="1" ht="12.75" customHeight="1" x14ac:dyDescent="0.2">
      <c r="A1032" s="72"/>
      <c r="B1032" s="63"/>
      <c r="C1032" s="60" t="s">
        <v>17</v>
      </c>
      <c r="D1032" s="60"/>
      <c r="E1032" s="70">
        <f t="shared" si="15"/>
        <v>23.67</v>
      </c>
      <c r="F1032" s="70">
        <v>23.67</v>
      </c>
      <c r="G1032" s="70"/>
      <c r="H1032" s="60"/>
      <c r="I1032" s="57"/>
      <c r="J1032" s="57"/>
      <c r="K1032" s="57"/>
      <c r="L1032" s="58"/>
      <c r="M1032" s="58"/>
      <c r="N1032" s="58"/>
      <c r="O1032" s="58"/>
      <c r="P1032" s="58"/>
      <c r="Q1032" s="58"/>
      <c r="R1032" s="58"/>
      <c r="S1032" s="58"/>
      <c r="T1032" s="58"/>
      <c r="U1032" s="58"/>
      <c r="V1032" s="58"/>
      <c r="W1032" s="58"/>
      <c r="X1032" s="58"/>
      <c r="Y1032" s="58"/>
      <c r="Z1032" s="58"/>
      <c r="AA1032" s="58"/>
      <c r="AB1032" s="58"/>
      <c r="AC1032" s="58"/>
      <c r="AD1032" s="58"/>
      <c r="AE1032" s="58"/>
      <c r="AF1032" s="58"/>
      <c r="AG1032" s="58"/>
      <c r="AH1032" s="58"/>
      <c r="AI1032" s="58"/>
      <c r="AJ1032" s="58"/>
      <c r="AK1032" s="58"/>
      <c r="AL1032" s="58"/>
      <c r="AM1032" s="58"/>
      <c r="AN1032" s="58"/>
      <c r="AO1032" s="58"/>
      <c r="AP1032" s="58"/>
      <c r="AQ1032" s="58"/>
      <c r="AR1032" s="58"/>
      <c r="AS1032" s="58"/>
      <c r="AT1032" s="58"/>
      <c r="AU1032" s="58"/>
      <c r="AV1032" s="58"/>
      <c r="AW1032" s="58"/>
      <c r="AX1032" s="58"/>
      <c r="AY1032" s="58"/>
      <c r="AZ1032" s="58"/>
      <c r="BA1032" s="58"/>
      <c r="BB1032" s="58"/>
      <c r="BC1032" s="58"/>
      <c r="BD1032" s="58"/>
      <c r="BE1032" s="58"/>
      <c r="BF1032" s="58"/>
      <c r="BG1032" s="58"/>
      <c r="BH1032" s="58"/>
      <c r="BI1032" s="58"/>
      <c r="BJ1032" s="58"/>
      <c r="BK1032" s="58"/>
      <c r="BL1032" s="58"/>
      <c r="BM1032" s="58"/>
      <c r="BN1032" s="58"/>
      <c r="BO1032" s="58"/>
      <c r="BP1032" s="58"/>
      <c r="BQ1032" s="58"/>
      <c r="BR1032" s="58"/>
      <c r="BS1032" s="58"/>
      <c r="BT1032" s="58"/>
      <c r="BU1032" s="58"/>
      <c r="BV1032" s="58"/>
      <c r="BW1032" s="58"/>
      <c r="BX1032" s="58"/>
      <c r="BY1032" s="58"/>
      <c r="BZ1032" s="58"/>
      <c r="CA1032" s="58"/>
      <c r="CB1032" s="58"/>
      <c r="CC1032" s="58"/>
      <c r="CD1032" s="58"/>
      <c r="CE1032" s="58"/>
      <c r="CF1032" s="58"/>
      <c r="CG1032" s="58"/>
      <c r="CH1032" s="58"/>
      <c r="CI1032" s="58"/>
      <c r="CJ1032" s="58"/>
    </row>
    <row r="1033" spans="1:88" s="71" customFormat="1" ht="12.75" customHeight="1" x14ac:dyDescent="0.2">
      <c r="A1033" s="72"/>
      <c r="B1033" s="63" t="s">
        <v>145</v>
      </c>
      <c r="C1033" s="60" t="s">
        <v>20</v>
      </c>
      <c r="D1033" s="60"/>
      <c r="E1033" s="70">
        <f t="shared" si="15"/>
        <v>0</v>
      </c>
      <c r="F1033" s="70"/>
      <c r="G1033" s="70"/>
      <c r="H1033" s="60"/>
      <c r="I1033" s="57"/>
      <c r="J1033" s="57"/>
      <c r="K1033" s="57"/>
      <c r="L1033" s="58"/>
      <c r="M1033" s="58"/>
      <c r="N1033" s="58"/>
      <c r="O1033" s="58"/>
      <c r="P1033" s="58"/>
      <c r="Q1033" s="58"/>
      <c r="R1033" s="58"/>
      <c r="S1033" s="58"/>
      <c r="T1033" s="58"/>
      <c r="U1033" s="58"/>
      <c r="V1033" s="58"/>
      <c r="W1033" s="58"/>
      <c r="X1033" s="58"/>
      <c r="Y1033" s="58"/>
      <c r="Z1033" s="58"/>
      <c r="AA1033" s="58"/>
      <c r="AB1033" s="58"/>
      <c r="AC1033" s="58"/>
      <c r="AD1033" s="58"/>
      <c r="AE1033" s="58"/>
      <c r="AF1033" s="58"/>
      <c r="AG1033" s="58"/>
      <c r="AH1033" s="58"/>
      <c r="AI1033" s="58"/>
      <c r="AJ1033" s="58"/>
      <c r="AK1033" s="58"/>
      <c r="AL1033" s="58"/>
      <c r="AM1033" s="58"/>
      <c r="AN1033" s="58"/>
      <c r="AO1033" s="58"/>
      <c r="AP1033" s="58"/>
      <c r="AQ1033" s="58"/>
      <c r="AR1033" s="58"/>
      <c r="AS1033" s="58"/>
      <c r="AT1033" s="58"/>
      <c r="AU1033" s="58"/>
      <c r="AV1033" s="58"/>
      <c r="AW1033" s="58"/>
      <c r="AX1033" s="58"/>
      <c r="AY1033" s="58"/>
      <c r="AZ1033" s="58"/>
      <c r="BA1033" s="58"/>
      <c r="BB1033" s="58"/>
      <c r="BC1033" s="58"/>
      <c r="BD1033" s="58"/>
      <c r="BE1033" s="58"/>
      <c r="BF1033" s="58"/>
      <c r="BG1033" s="58"/>
      <c r="BH1033" s="58"/>
      <c r="BI1033" s="58"/>
      <c r="BJ1033" s="58"/>
      <c r="BK1033" s="58"/>
      <c r="BL1033" s="58"/>
      <c r="BM1033" s="58"/>
      <c r="BN1033" s="58"/>
      <c r="BO1033" s="58"/>
      <c r="BP1033" s="58"/>
      <c r="BQ1033" s="58"/>
      <c r="BR1033" s="58"/>
      <c r="BS1033" s="58"/>
      <c r="BT1033" s="58"/>
      <c r="BU1033" s="58"/>
      <c r="BV1033" s="58"/>
      <c r="BW1033" s="58"/>
      <c r="BX1033" s="58"/>
      <c r="BY1033" s="58"/>
      <c r="BZ1033" s="58"/>
      <c r="CA1033" s="58"/>
      <c r="CB1033" s="58"/>
      <c r="CC1033" s="58"/>
      <c r="CD1033" s="58"/>
      <c r="CE1033" s="58"/>
      <c r="CF1033" s="58"/>
      <c r="CG1033" s="58"/>
      <c r="CH1033" s="58"/>
      <c r="CI1033" s="58"/>
      <c r="CJ1033" s="58"/>
    </row>
    <row r="1034" spans="1:88" s="71" customFormat="1" ht="12.75" customHeight="1" x14ac:dyDescent="0.2">
      <c r="A1034" s="72"/>
      <c r="B1034" s="63"/>
      <c r="C1034" s="60" t="s">
        <v>17</v>
      </c>
      <c r="D1034" s="60"/>
      <c r="E1034" s="70">
        <f t="shared" ref="E1034:E1048" si="16">F1034+G1034</f>
        <v>0</v>
      </c>
      <c r="F1034" s="70"/>
      <c r="G1034" s="70"/>
      <c r="H1034" s="60"/>
      <c r="I1034" s="57"/>
      <c r="J1034" s="57"/>
      <c r="K1034" s="57"/>
      <c r="L1034" s="58"/>
      <c r="M1034" s="58"/>
      <c r="N1034" s="58"/>
      <c r="O1034" s="58"/>
      <c r="P1034" s="58"/>
      <c r="Q1034" s="58"/>
      <c r="R1034" s="58"/>
      <c r="S1034" s="58"/>
      <c r="T1034" s="58"/>
      <c r="U1034" s="58"/>
      <c r="V1034" s="58"/>
      <c r="W1034" s="58"/>
      <c r="X1034" s="58"/>
      <c r="Y1034" s="58"/>
      <c r="Z1034" s="58"/>
      <c r="AA1034" s="58"/>
      <c r="AB1034" s="58"/>
      <c r="AC1034" s="58"/>
      <c r="AD1034" s="58"/>
      <c r="AE1034" s="58"/>
      <c r="AF1034" s="58"/>
      <c r="AG1034" s="58"/>
      <c r="AH1034" s="58"/>
      <c r="AI1034" s="58"/>
      <c r="AJ1034" s="58"/>
      <c r="AK1034" s="58"/>
      <c r="AL1034" s="58"/>
      <c r="AM1034" s="58"/>
      <c r="AN1034" s="58"/>
      <c r="AO1034" s="58"/>
      <c r="AP1034" s="58"/>
      <c r="AQ1034" s="58"/>
      <c r="AR1034" s="58"/>
      <c r="AS1034" s="58"/>
      <c r="AT1034" s="58"/>
      <c r="AU1034" s="58"/>
      <c r="AV1034" s="58"/>
      <c r="AW1034" s="58"/>
      <c r="AX1034" s="58"/>
      <c r="AY1034" s="58"/>
      <c r="AZ1034" s="58"/>
      <c r="BA1034" s="58"/>
      <c r="BB1034" s="58"/>
      <c r="BC1034" s="58"/>
      <c r="BD1034" s="58"/>
      <c r="BE1034" s="58"/>
      <c r="BF1034" s="58"/>
      <c r="BG1034" s="58"/>
      <c r="BH1034" s="58"/>
      <c r="BI1034" s="58"/>
      <c r="BJ1034" s="58"/>
      <c r="BK1034" s="58"/>
      <c r="BL1034" s="58"/>
      <c r="BM1034" s="58"/>
      <c r="BN1034" s="58"/>
      <c r="BO1034" s="58"/>
      <c r="BP1034" s="58"/>
      <c r="BQ1034" s="58"/>
      <c r="BR1034" s="58"/>
      <c r="BS1034" s="58"/>
      <c r="BT1034" s="58"/>
      <c r="BU1034" s="58"/>
      <c r="BV1034" s="58"/>
      <c r="BW1034" s="58"/>
      <c r="BX1034" s="58"/>
      <c r="BY1034" s="58"/>
      <c r="BZ1034" s="58"/>
      <c r="CA1034" s="58"/>
      <c r="CB1034" s="58"/>
      <c r="CC1034" s="58"/>
      <c r="CD1034" s="58"/>
      <c r="CE1034" s="58"/>
      <c r="CF1034" s="58"/>
      <c r="CG1034" s="58"/>
      <c r="CH1034" s="58"/>
      <c r="CI1034" s="58"/>
      <c r="CJ1034" s="58"/>
    </row>
    <row r="1035" spans="1:88" s="71" customFormat="1" ht="12.75" customHeight="1" x14ac:dyDescent="0.2">
      <c r="A1035" s="72"/>
      <c r="B1035" s="67" t="s">
        <v>147</v>
      </c>
      <c r="C1035" s="60" t="s">
        <v>148</v>
      </c>
      <c r="D1035" s="60"/>
      <c r="E1035" s="70">
        <f t="shared" si="16"/>
        <v>0</v>
      </c>
      <c r="F1035" s="70"/>
      <c r="G1035" s="70"/>
      <c r="H1035" s="60"/>
      <c r="I1035" s="57"/>
      <c r="J1035" s="57"/>
      <c r="K1035" s="57"/>
      <c r="L1035" s="58"/>
      <c r="M1035" s="58"/>
      <c r="N1035" s="58"/>
      <c r="O1035" s="58"/>
      <c r="P1035" s="58"/>
      <c r="Q1035" s="58"/>
      <c r="R1035" s="58"/>
      <c r="S1035" s="58"/>
      <c r="T1035" s="58"/>
      <c r="U1035" s="58"/>
      <c r="V1035" s="58"/>
      <c r="W1035" s="58"/>
      <c r="X1035" s="58"/>
      <c r="Y1035" s="58"/>
      <c r="Z1035" s="58"/>
      <c r="AA1035" s="58"/>
      <c r="AB1035" s="58"/>
      <c r="AC1035" s="58"/>
      <c r="AD1035" s="58"/>
      <c r="AE1035" s="58"/>
      <c r="AF1035" s="58"/>
      <c r="AG1035" s="58"/>
      <c r="AH1035" s="58"/>
      <c r="AI1035" s="58"/>
      <c r="AJ1035" s="58"/>
      <c r="AK1035" s="58"/>
      <c r="AL1035" s="58"/>
      <c r="AM1035" s="58"/>
      <c r="AN1035" s="58"/>
      <c r="AO1035" s="58"/>
      <c r="AP1035" s="58"/>
      <c r="AQ1035" s="58"/>
      <c r="AR1035" s="58"/>
      <c r="AS1035" s="58"/>
      <c r="AT1035" s="58"/>
      <c r="AU1035" s="58"/>
      <c r="AV1035" s="58"/>
      <c r="AW1035" s="58"/>
      <c r="AX1035" s="58"/>
      <c r="AY1035" s="58"/>
      <c r="AZ1035" s="58"/>
      <c r="BA1035" s="58"/>
      <c r="BB1035" s="58"/>
      <c r="BC1035" s="58"/>
      <c r="BD1035" s="58"/>
      <c r="BE1035" s="58"/>
      <c r="BF1035" s="58"/>
      <c r="BG1035" s="58"/>
      <c r="BH1035" s="58"/>
      <c r="BI1035" s="58"/>
      <c r="BJ1035" s="58"/>
      <c r="BK1035" s="58"/>
      <c r="BL1035" s="58"/>
      <c r="BM1035" s="58"/>
      <c r="BN1035" s="58"/>
      <c r="BO1035" s="58"/>
      <c r="BP1035" s="58"/>
      <c r="BQ1035" s="58"/>
      <c r="BR1035" s="58"/>
      <c r="BS1035" s="58"/>
      <c r="BT1035" s="58"/>
      <c r="BU1035" s="58"/>
      <c r="BV1035" s="58"/>
      <c r="BW1035" s="58"/>
      <c r="BX1035" s="58"/>
      <c r="BY1035" s="58"/>
      <c r="BZ1035" s="58"/>
      <c r="CA1035" s="58"/>
      <c r="CB1035" s="58"/>
      <c r="CC1035" s="58"/>
      <c r="CD1035" s="58"/>
      <c r="CE1035" s="58"/>
      <c r="CF1035" s="58"/>
      <c r="CG1035" s="58"/>
      <c r="CH1035" s="58"/>
      <c r="CI1035" s="58"/>
      <c r="CJ1035" s="58"/>
    </row>
    <row r="1036" spans="1:88" s="71" customFormat="1" ht="12.75" customHeight="1" x14ac:dyDescent="0.2">
      <c r="A1036" s="72"/>
      <c r="B1036" s="67"/>
      <c r="C1036" s="60" t="s">
        <v>17</v>
      </c>
      <c r="D1036" s="60"/>
      <c r="E1036" s="70">
        <f t="shared" si="16"/>
        <v>0</v>
      </c>
      <c r="F1036" s="70"/>
      <c r="G1036" s="70"/>
      <c r="H1036" s="60"/>
      <c r="I1036" s="57"/>
      <c r="J1036" s="57"/>
      <c r="K1036" s="57"/>
      <c r="L1036" s="58"/>
      <c r="M1036" s="58"/>
      <c r="N1036" s="58"/>
      <c r="O1036" s="58"/>
      <c r="P1036" s="58"/>
      <c r="Q1036" s="58"/>
      <c r="R1036" s="58"/>
      <c r="S1036" s="58"/>
      <c r="T1036" s="58"/>
      <c r="U1036" s="58"/>
      <c r="V1036" s="58"/>
      <c r="W1036" s="58"/>
      <c r="X1036" s="58"/>
      <c r="Y1036" s="58"/>
      <c r="Z1036" s="58"/>
      <c r="AA1036" s="58"/>
      <c r="AB1036" s="58"/>
      <c r="AC1036" s="58"/>
      <c r="AD1036" s="58"/>
      <c r="AE1036" s="58"/>
      <c r="AF1036" s="58"/>
      <c r="AG1036" s="58"/>
      <c r="AH1036" s="58"/>
      <c r="AI1036" s="58"/>
      <c r="AJ1036" s="58"/>
      <c r="AK1036" s="58"/>
      <c r="AL1036" s="58"/>
      <c r="AM1036" s="58"/>
      <c r="AN1036" s="58"/>
      <c r="AO1036" s="58"/>
      <c r="AP1036" s="58"/>
      <c r="AQ1036" s="58"/>
      <c r="AR1036" s="58"/>
      <c r="AS1036" s="58"/>
      <c r="AT1036" s="58"/>
      <c r="AU1036" s="58"/>
      <c r="AV1036" s="58"/>
      <c r="AW1036" s="58"/>
      <c r="AX1036" s="58"/>
      <c r="AY1036" s="58"/>
      <c r="AZ1036" s="58"/>
      <c r="BA1036" s="58"/>
      <c r="BB1036" s="58"/>
      <c r="BC1036" s="58"/>
      <c r="BD1036" s="58"/>
      <c r="BE1036" s="58"/>
      <c r="BF1036" s="58"/>
      <c r="BG1036" s="58"/>
      <c r="BH1036" s="58"/>
      <c r="BI1036" s="58"/>
      <c r="BJ1036" s="58"/>
      <c r="BK1036" s="58"/>
      <c r="BL1036" s="58"/>
      <c r="BM1036" s="58"/>
      <c r="BN1036" s="58"/>
      <c r="BO1036" s="58"/>
      <c r="BP1036" s="58"/>
      <c r="BQ1036" s="58"/>
      <c r="BR1036" s="58"/>
      <c r="BS1036" s="58"/>
      <c r="BT1036" s="58"/>
      <c r="BU1036" s="58"/>
      <c r="BV1036" s="58"/>
      <c r="BW1036" s="58"/>
      <c r="BX1036" s="58"/>
      <c r="BY1036" s="58"/>
      <c r="BZ1036" s="58"/>
      <c r="CA1036" s="58"/>
      <c r="CB1036" s="58"/>
      <c r="CC1036" s="58"/>
      <c r="CD1036" s="58"/>
      <c r="CE1036" s="58"/>
      <c r="CF1036" s="58"/>
      <c r="CG1036" s="58"/>
      <c r="CH1036" s="58"/>
      <c r="CI1036" s="58"/>
      <c r="CJ1036" s="58"/>
    </row>
    <row r="1037" spans="1:88" s="71" customFormat="1" ht="12.75" customHeight="1" x14ac:dyDescent="0.2">
      <c r="A1037" s="72"/>
      <c r="B1037" s="63" t="s">
        <v>150</v>
      </c>
      <c r="C1037" s="60" t="s">
        <v>64</v>
      </c>
      <c r="D1037" s="68"/>
      <c r="E1037" s="70">
        <f t="shared" si="16"/>
        <v>0</v>
      </c>
      <c r="F1037" s="70"/>
      <c r="G1037" s="70"/>
      <c r="H1037" s="68"/>
      <c r="I1037" s="57"/>
      <c r="J1037" s="57"/>
      <c r="K1037" s="57"/>
      <c r="L1037" s="58"/>
      <c r="M1037" s="58"/>
      <c r="N1037" s="58"/>
      <c r="O1037" s="58"/>
      <c r="P1037" s="58"/>
      <c r="Q1037" s="58"/>
      <c r="R1037" s="58"/>
      <c r="S1037" s="58"/>
      <c r="T1037" s="58"/>
      <c r="U1037" s="58"/>
      <c r="V1037" s="58"/>
      <c r="W1037" s="58"/>
      <c r="X1037" s="58"/>
      <c r="Y1037" s="58"/>
      <c r="Z1037" s="58"/>
      <c r="AA1037" s="58"/>
      <c r="AB1037" s="58"/>
      <c r="AC1037" s="58"/>
      <c r="AD1037" s="58"/>
      <c r="AE1037" s="58"/>
      <c r="AF1037" s="58"/>
      <c r="AG1037" s="58"/>
      <c r="AH1037" s="58"/>
      <c r="AI1037" s="58"/>
      <c r="AJ1037" s="58"/>
      <c r="AK1037" s="58"/>
      <c r="AL1037" s="58"/>
      <c r="AM1037" s="58"/>
      <c r="AN1037" s="58"/>
      <c r="AO1037" s="58"/>
      <c r="AP1037" s="58"/>
      <c r="AQ1037" s="58"/>
      <c r="AR1037" s="58"/>
      <c r="AS1037" s="58"/>
      <c r="AT1037" s="58"/>
      <c r="AU1037" s="58"/>
      <c r="AV1037" s="58"/>
      <c r="AW1037" s="58"/>
      <c r="AX1037" s="58"/>
      <c r="AY1037" s="58"/>
      <c r="AZ1037" s="58"/>
      <c r="BA1037" s="58"/>
      <c r="BB1037" s="58"/>
      <c r="BC1037" s="58"/>
      <c r="BD1037" s="58"/>
      <c r="BE1037" s="58"/>
      <c r="BF1037" s="58"/>
      <c r="BG1037" s="58"/>
      <c r="BH1037" s="58"/>
      <c r="BI1037" s="58"/>
      <c r="BJ1037" s="58"/>
      <c r="BK1037" s="58"/>
      <c r="BL1037" s="58"/>
      <c r="BM1037" s="58"/>
      <c r="BN1037" s="58"/>
      <c r="BO1037" s="58"/>
      <c r="BP1037" s="58"/>
      <c r="BQ1037" s="58"/>
      <c r="BR1037" s="58"/>
      <c r="BS1037" s="58"/>
      <c r="BT1037" s="58"/>
      <c r="BU1037" s="58"/>
      <c r="BV1037" s="58"/>
      <c r="BW1037" s="58"/>
      <c r="BX1037" s="58"/>
      <c r="BY1037" s="58"/>
      <c r="BZ1037" s="58"/>
      <c r="CA1037" s="58"/>
      <c r="CB1037" s="58"/>
      <c r="CC1037" s="58"/>
      <c r="CD1037" s="58"/>
      <c r="CE1037" s="58"/>
      <c r="CF1037" s="58"/>
      <c r="CG1037" s="58"/>
      <c r="CH1037" s="58"/>
      <c r="CI1037" s="58"/>
      <c r="CJ1037" s="58"/>
    </row>
    <row r="1038" spans="1:88" s="71" customFormat="1" ht="12.75" customHeight="1" x14ac:dyDescent="0.2">
      <c r="A1038" s="76"/>
      <c r="B1038" s="63"/>
      <c r="C1038" s="60" t="s">
        <v>17</v>
      </c>
      <c r="D1038" s="68"/>
      <c r="E1038" s="70">
        <f t="shared" si="16"/>
        <v>0</v>
      </c>
      <c r="F1038" s="70"/>
      <c r="G1038" s="70"/>
      <c r="H1038" s="68"/>
      <c r="I1038" s="57"/>
      <c r="J1038" s="57"/>
      <c r="K1038" s="57"/>
      <c r="L1038" s="58"/>
      <c r="M1038" s="58"/>
      <c r="N1038" s="58"/>
      <c r="O1038" s="58"/>
      <c r="P1038" s="58"/>
      <c r="Q1038" s="58"/>
      <c r="R1038" s="58"/>
      <c r="S1038" s="58"/>
      <c r="T1038" s="58"/>
      <c r="U1038" s="58"/>
      <c r="V1038" s="58"/>
      <c r="W1038" s="58"/>
      <c r="X1038" s="58"/>
      <c r="Y1038" s="58"/>
      <c r="Z1038" s="58"/>
      <c r="AA1038" s="58"/>
      <c r="AB1038" s="58"/>
      <c r="AC1038" s="58"/>
      <c r="AD1038" s="58"/>
      <c r="AE1038" s="58"/>
      <c r="AF1038" s="58"/>
      <c r="AG1038" s="58"/>
      <c r="AH1038" s="58"/>
      <c r="AI1038" s="58"/>
      <c r="AJ1038" s="58"/>
      <c r="AK1038" s="58"/>
      <c r="AL1038" s="58"/>
      <c r="AM1038" s="58"/>
      <c r="AN1038" s="58"/>
      <c r="AO1038" s="58"/>
      <c r="AP1038" s="58"/>
      <c r="AQ1038" s="58"/>
      <c r="AR1038" s="58"/>
      <c r="AS1038" s="58"/>
      <c r="AT1038" s="58"/>
      <c r="AU1038" s="58"/>
      <c r="AV1038" s="58"/>
      <c r="AW1038" s="58"/>
      <c r="AX1038" s="58"/>
      <c r="AY1038" s="58"/>
      <c r="AZ1038" s="58"/>
      <c r="BA1038" s="58"/>
      <c r="BB1038" s="58"/>
      <c r="BC1038" s="58"/>
      <c r="BD1038" s="58"/>
      <c r="BE1038" s="58"/>
      <c r="BF1038" s="58"/>
      <c r="BG1038" s="58"/>
      <c r="BH1038" s="58"/>
      <c r="BI1038" s="58"/>
      <c r="BJ1038" s="58"/>
      <c r="BK1038" s="58"/>
      <c r="BL1038" s="58"/>
      <c r="BM1038" s="58"/>
      <c r="BN1038" s="58"/>
      <c r="BO1038" s="58"/>
      <c r="BP1038" s="58"/>
      <c r="BQ1038" s="58"/>
      <c r="BR1038" s="58"/>
      <c r="BS1038" s="58"/>
      <c r="BT1038" s="58"/>
      <c r="BU1038" s="58"/>
      <c r="BV1038" s="58"/>
      <c r="BW1038" s="58"/>
      <c r="BX1038" s="58"/>
      <c r="BY1038" s="58"/>
      <c r="BZ1038" s="58"/>
      <c r="CA1038" s="58"/>
      <c r="CB1038" s="58"/>
      <c r="CC1038" s="58"/>
      <c r="CD1038" s="58"/>
      <c r="CE1038" s="58"/>
      <c r="CF1038" s="58"/>
      <c r="CG1038" s="58"/>
      <c r="CH1038" s="58"/>
      <c r="CI1038" s="58"/>
      <c r="CJ1038" s="58"/>
    </row>
    <row r="1039" spans="1:88" s="71" customFormat="1" ht="12.75" customHeight="1" x14ac:dyDescent="0.2">
      <c r="A1039" s="18">
        <v>19</v>
      </c>
      <c r="B1039" s="69" t="s">
        <v>78</v>
      </c>
      <c r="C1039" s="60"/>
      <c r="D1039" s="68"/>
      <c r="E1039" s="64">
        <f t="shared" si="16"/>
        <v>1</v>
      </c>
      <c r="F1039" s="64"/>
      <c r="G1039" s="70">
        <v>1</v>
      </c>
      <c r="H1039" s="68"/>
      <c r="I1039" s="57"/>
      <c r="J1039" s="57"/>
      <c r="K1039" s="57"/>
      <c r="L1039" s="58"/>
      <c r="M1039" s="58"/>
      <c r="N1039" s="58"/>
      <c r="O1039" s="58"/>
      <c r="P1039" s="58"/>
      <c r="Q1039" s="58"/>
      <c r="R1039" s="58"/>
      <c r="S1039" s="58"/>
      <c r="T1039" s="58"/>
      <c r="U1039" s="58"/>
      <c r="V1039" s="58"/>
      <c r="W1039" s="58"/>
      <c r="X1039" s="58"/>
      <c r="Y1039" s="58"/>
      <c r="Z1039" s="58"/>
      <c r="AA1039" s="58"/>
      <c r="AB1039" s="58"/>
      <c r="AC1039" s="58"/>
      <c r="AD1039" s="58"/>
      <c r="AE1039" s="58"/>
      <c r="AF1039" s="58"/>
      <c r="AG1039" s="58"/>
      <c r="AH1039" s="58"/>
      <c r="AI1039" s="58"/>
      <c r="AJ1039" s="58"/>
      <c r="AK1039" s="58"/>
      <c r="AL1039" s="58"/>
      <c r="AM1039" s="58"/>
      <c r="AN1039" s="58"/>
      <c r="AO1039" s="58"/>
      <c r="AP1039" s="58"/>
      <c r="AQ1039" s="58"/>
      <c r="AR1039" s="58"/>
      <c r="AS1039" s="58"/>
      <c r="AT1039" s="58"/>
      <c r="AU1039" s="58"/>
      <c r="AV1039" s="58"/>
      <c r="AW1039" s="58"/>
      <c r="AX1039" s="58"/>
      <c r="AY1039" s="58"/>
      <c r="AZ1039" s="58"/>
      <c r="BA1039" s="58"/>
      <c r="BB1039" s="58"/>
      <c r="BC1039" s="58"/>
      <c r="BD1039" s="58"/>
      <c r="BE1039" s="58"/>
      <c r="BF1039" s="58"/>
      <c r="BG1039" s="58"/>
      <c r="BH1039" s="58"/>
      <c r="BI1039" s="58"/>
      <c r="BJ1039" s="58"/>
      <c r="BK1039" s="58"/>
      <c r="BL1039" s="58"/>
      <c r="BM1039" s="58"/>
      <c r="BN1039" s="58"/>
      <c r="BO1039" s="58"/>
      <c r="BP1039" s="58"/>
      <c r="BQ1039" s="58"/>
      <c r="BR1039" s="58"/>
      <c r="BS1039" s="58"/>
      <c r="BT1039" s="58"/>
      <c r="BU1039" s="58"/>
      <c r="BV1039" s="58"/>
      <c r="BW1039" s="58"/>
      <c r="BX1039" s="58"/>
      <c r="BY1039" s="58"/>
      <c r="BZ1039" s="58"/>
      <c r="CA1039" s="58"/>
      <c r="CB1039" s="58"/>
      <c r="CC1039" s="58"/>
      <c r="CD1039" s="58"/>
      <c r="CE1039" s="58"/>
      <c r="CF1039" s="58"/>
      <c r="CG1039" s="58"/>
      <c r="CH1039" s="58"/>
      <c r="CI1039" s="58"/>
      <c r="CJ1039" s="58"/>
    </row>
    <row r="1040" spans="1:88" s="71" customFormat="1" ht="12.75" customHeight="1" x14ac:dyDescent="0.2">
      <c r="A1040" s="72"/>
      <c r="B1040" s="73"/>
      <c r="C1040" s="60" t="s">
        <v>17</v>
      </c>
      <c r="D1040" s="61"/>
      <c r="E1040" s="64">
        <f t="shared" si="16"/>
        <v>1928.62</v>
      </c>
      <c r="F1040" s="64">
        <f>F1042+F1044+F1046+F1048</f>
        <v>0</v>
      </c>
      <c r="G1040" s="70">
        <f>G1042+G1044+G1046+G1048</f>
        <v>1928.62</v>
      </c>
      <c r="H1040" s="61"/>
      <c r="I1040" s="57"/>
      <c r="J1040" s="57"/>
      <c r="K1040" s="57"/>
      <c r="L1040" s="58"/>
      <c r="M1040" s="58"/>
      <c r="N1040" s="58"/>
      <c r="O1040" s="58"/>
      <c r="P1040" s="58"/>
      <c r="Q1040" s="58"/>
      <c r="R1040" s="58"/>
      <c r="S1040" s="58"/>
      <c r="T1040" s="58"/>
      <c r="U1040" s="58"/>
      <c r="V1040" s="58"/>
      <c r="W1040" s="58"/>
      <c r="X1040" s="58"/>
      <c r="Y1040" s="58"/>
      <c r="Z1040" s="58"/>
      <c r="AA1040" s="58"/>
      <c r="AB1040" s="58"/>
      <c r="AC1040" s="58"/>
      <c r="AD1040" s="58"/>
      <c r="AE1040" s="58"/>
      <c r="AF1040" s="58"/>
      <c r="AG1040" s="58"/>
      <c r="AH1040" s="58"/>
      <c r="AI1040" s="58"/>
      <c r="AJ1040" s="58"/>
      <c r="AK1040" s="58"/>
      <c r="AL1040" s="58"/>
      <c r="AM1040" s="58"/>
      <c r="AN1040" s="58"/>
      <c r="AO1040" s="58"/>
      <c r="AP1040" s="58"/>
      <c r="AQ1040" s="58"/>
      <c r="AR1040" s="58"/>
      <c r="AS1040" s="58"/>
      <c r="AT1040" s="58"/>
      <c r="AU1040" s="58"/>
      <c r="AV1040" s="58"/>
      <c r="AW1040" s="58"/>
      <c r="AX1040" s="58"/>
      <c r="AY1040" s="58"/>
      <c r="AZ1040" s="58"/>
      <c r="BA1040" s="58"/>
      <c r="BB1040" s="58"/>
      <c r="BC1040" s="58"/>
      <c r="BD1040" s="58"/>
      <c r="BE1040" s="58"/>
      <c r="BF1040" s="58"/>
      <c r="BG1040" s="58"/>
      <c r="BH1040" s="58"/>
      <c r="BI1040" s="58"/>
      <c r="BJ1040" s="58"/>
      <c r="BK1040" s="58"/>
      <c r="BL1040" s="58"/>
      <c r="BM1040" s="58"/>
      <c r="BN1040" s="58"/>
      <c r="BO1040" s="58"/>
      <c r="BP1040" s="58"/>
      <c r="BQ1040" s="58"/>
      <c r="BR1040" s="58"/>
      <c r="BS1040" s="58"/>
      <c r="BT1040" s="58"/>
      <c r="BU1040" s="58"/>
      <c r="BV1040" s="58"/>
      <c r="BW1040" s="58"/>
      <c r="BX1040" s="58"/>
      <c r="BY1040" s="58"/>
      <c r="BZ1040" s="58"/>
      <c r="CA1040" s="58"/>
      <c r="CB1040" s="58"/>
      <c r="CC1040" s="58"/>
      <c r="CD1040" s="58"/>
      <c r="CE1040" s="58"/>
      <c r="CF1040" s="58"/>
      <c r="CG1040" s="58"/>
      <c r="CH1040" s="58"/>
      <c r="CI1040" s="58"/>
      <c r="CJ1040" s="58"/>
    </row>
    <row r="1041" spans="1:110" s="71" customFormat="1" ht="12.75" customHeight="1" x14ac:dyDescent="0.2">
      <c r="A1041" s="72"/>
      <c r="B1041" s="63" t="s">
        <v>143</v>
      </c>
      <c r="C1041" s="60" t="s">
        <v>20</v>
      </c>
      <c r="D1041" s="60"/>
      <c r="E1041" s="64">
        <f t="shared" si="16"/>
        <v>1.329</v>
      </c>
      <c r="F1041" s="64"/>
      <c r="G1041" s="70">
        <v>1.329</v>
      </c>
      <c r="H1041" s="60"/>
      <c r="I1041" s="57"/>
      <c r="J1041" s="57"/>
      <c r="K1041" s="57"/>
      <c r="L1041" s="58"/>
      <c r="M1041" s="58"/>
      <c r="N1041" s="58"/>
      <c r="O1041" s="58"/>
      <c r="P1041" s="58"/>
      <c r="Q1041" s="58"/>
      <c r="R1041" s="58"/>
      <c r="S1041" s="58"/>
      <c r="T1041" s="58"/>
      <c r="U1041" s="58"/>
      <c r="V1041" s="58"/>
      <c r="W1041" s="58"/>
      <c r="X1041" s="58"/>
      <c r="Y1041" s="58"/>
      <c r="Z1041" s="58"/>
      <c r="AA1041" s="58"/>
      <c r="AB1041" s="58"/>
      <c r="AC1041" s="58"/>
      <c r="AD1041" s="58"/>
      <c r="AE1041" s="58"/>
      <c r="AF1041" s="58"/>
      <c r="AG1041" s="58"/>
      <c r="AH1041" s="58"/>
      <c r="AI1041" s="58"/>
      <c r="AJ1041" s="58"/>
      <c r="AK1041" s="58"/>
      <c r="AL1041" s="58"/>
      <c r="AM1041" s="58"/>
      <c r="AN1041" s="58"/>
      <c r="AO1041" s="58"/>
      <c r="AP1041" s="58"/>
      <c r="AQ1041" s="58"/>
      <c r="AR1041" s="58"/>
      <c r="AS1041" s="58"/>
      <c r="AT1041" s="58"/>
      <c r="AU1041" s="58"/>
      <c r="AV1041" s="58"/>
      <c r="AW1041" s="58"/>
      <c r="AX1041" s="58"/>
      <c r="AY1041" s="58"/>
      <c r="AZ1041" s="58"/>
      <c r="BA1041" s="58"/>
      <c r="BB1041" s="58"/>
      <c r="BC1041" s="58"/>
      <c r="BD1041" s="58"/>
      <c r="BE1041" s="58"/>
      <c r="BF1041" s="58"/>
      <c r="BG1041" s="58"/>
      <c r="BH1041" s="58"/>
      <c r="BI1041" s="58"/>
      <c r="BJ1041" s="58"/>
      <c r="BK1041" s="58"/>
      <c r="BL1041" s="58"/>
      <c r="BM1041" s="58"/>
      <c r="BN1041" s="58"/>
      <c r="BO1041" s="58"/>
      <c r="BP1041" s="58"/>
      <c r="BQ1041" s="58"/>
      <c r="BR1041" s="58"/>
      <c r="BS1041" s="58"/>
      <c r="BT1041" s="58"/>
      <c r="BU1041" s="58"/>
      <c r="BV1041" s="58"/>
      <c r="BW1041" s="58"/>
      <c r="BX1041" s="58"/>
      <c r="BY1041" s="58"/>
      <c r="BZ1041" s="58"/>
      <c r="CA1041" s="58"/>
      <c r="CB1041" s="58"/>
      <c r="CC1041" s="58"/>
      <c r="CD1041" s="58"/>
      <c r="CE1041" s="58"/>
      <c r="CF1041" s="58"/>
      <c r="CG1041" s="58"/>
      <c r="CH1041" s="58"/>
      <c r="CI1041" s="58"/>
      <c r="CJ1041" s="58"/>
    </row>
    <row r="1042" spans="1:110" s="71" customFormat="1" ht="12.75" customHeight="1" x14ac:dyDescent="0.2">
      <c r="A1042" s="72"/>
      <c r="B1042" s="63"/>
      <c r="C1042" s="60" t="s">
        <v>17</v>
      </c>
      <c r="D1042" s="60"/>
      <c r="E1042" s="64">
        <f t="shared" si="16"/>
        <v>1928.62</v>
      </c>
      <c r="F1042" s="64"/>
      <c r="G1042" s="70">
        <v>1928.62</v>
      </c>
      <c r="H1042" s="60"/>
      <c r="I1042" s="57"/>
      <c r="J1042" s="57"/>
      <c r="K1042" s="57"/>
      <c r="L1042" s="58"/>
      <c r="M1042" s="58"/>
      <c r="N1042" s="58"/>
      <c r="O1042" s="58"/>
      <c r="P1042" s="58"/>
      <c r="Q1042" s="58"/>
      <c r="R1042" s="58"/>
      <c r="S1042" s="58"/>
      <c r="T1042" s="58"/>
      <c r="U1042" s="58"/>
      <c r="V1042" s="58"/>
      <c r="W1042" s="58"/>
      <c r="X1042" s="58"/>
      <c r="Y1042" s="58"/>
      <c r="Z1042" s="58"/>
      <c r="AA1042" s="58"/>
      <c r="AB1042" s="58"/>
      <c r="AC1042" s="58"/>
      <c r="AD1042" s="58"/>
      <c r="AE1042" s="58"/>
      <c r="AF1042" s="58"/>
      <c r="AG1042" s="58"/>
      <c r="AH1042" s="58"/>
      <c r="AI1042" s="58"/>
      <c r="AJ1042" s="58"/>
      <c r="AK1042" s="58"/>
      <c r="AL1042" s="58"/>
      <c r="AM1042" s="58"/>
      <c r="AN1042" s="58"/>
      <c r="AO1042" s="58"/>
      <c r="AP1042" s="58"/>
      <c r="AQ1042" s="58"/>
      <c r="AR1042" s="58"/>
      <c r="AS1042" s="58"/>
      <c r="AT1042" s="58"/>
      <c r="AU1042" s="58"/>
      <c r="AV1042" s="58"/>
      <c r="AW1042" s="58"/>
      <c r="AX1042" s="58"/>
      <c r="AY1042" s="58"/>
      <c r="AZ1042" s="58"/>
      <c r="BA1042" s="58"/>
      <c r="BB1042" s="58"/>
      <c r="BC1042" s="58"/>
      <c r="BD1042" s="58"/>
      <c r="BE1042" s="58"/>
      <c r="BF1042" s="58"/>
      <c r="BG1042" s="58"/>
      <c r="BH1042" s="58"/>
      <c r="BI1042" s="58"/>
      <c r="BJ1042" s="58"/>
      <c r="BK1042" s="58"/>
      <c r="BL1042" s="58"/>
      <c r="BM1042" s="58"/>
      <c r="BN1042" s="58"/>
      <c r="BO1042" s="58"/>
      <c r="BP1042" s="58"/>
      <c r="BQ1042" s="58"/>
      <c r="BR1042" s="58"/>
      <c r="BS1042" s="58"/>
      <c r="BT1042" s="58"/>
      <c r="BU1042" s="58"/>
      <c r="BV1042" s="58"/>
      <c r="BW1042" s="58"/>
      <c r="BX1042" s="58"/>
      <c r="BY1042" s="58"/>
      <c r="BZ1042" s="58"/>
      <c r="CA1042" s="58"/>
      <c r="CB1042" s="58"/>
      <c r="CC1042" s="58"/>
      <c r="CD1042" s="58"/>
      <c r="CE1042" s="58"/>
      <c r="CF1042" s="58"/>
      <c r="CG1042" s="58"/>
      <c r="CH1042" s="58"/>
      <c r="CI1042" s="58"/>
      <c r="CJ1042" s="58"/>
    </row>
    <row r="1043" spans="1:110" s="71" customFormat="1" ht="12.75" customHeight="1" x14ac:dyDescent="0.2">
      <c r="A1043" s="72"/>
      <c r="B1043" s="63" t="s">
        <v>145</v>
      </c>
      <c r="C1043" s="60" t="s">
        <v>20</v>
      </c>
      <c r="D1043" s="60"/>
      <c r="E1043" s="64">
        <f t="shared" si="16"/>
        <v>0</v>
      </c>
      <c r="F1043" s="64"/>
      <c r="G1043" s="70"/>
      <c r="H1043" s="60"/>
      <c r="I1043" s="57"/>
      <c r="J1043" s="57"/>
      <c r="K1043" s="57"/>
      <c r="L1043" s="58"/>
      <c r="M1043" s="58"/>
      <c r="N1043" s="58"/>
      <c r="O1043" s="58"/>
      <c r="P1043" s="58"/>
      <c r="Q1043" s="58"/>
      <c r="R1043" s="58"/>
      <c r="S1043" s="58"/>
      <c r="T1043" s="58"/>
      <c r="U1043" s="58"/>
      <c r="V1043" s="58"/>
      <c r="W1043" s="58"/>
      <c r="X1043" s="58"/>
      <c r="Y1043" s="58"/>
      <c r="Z1043" s="58"/>
      <c r="AA1043" s="58"/>
      <c r="AB1043" s="58"/>
      <c r="AC1043" s="58"/>
      <c r="AD1043" s="58"/>
      <c r="AE1043" s="58"/>
      <c r="AF1043" s="58"/>
      <c r="AG1043" s="58"/>
      <c r="AH1043" s="58"/>
      <c r="AI1043" s="58"/>
      <c r="AJ1043" s="58"/>
      <c r="AK1043" s="58"/>
      <c r="AL1043" s="58"/>
      <c r="AM1043" s="58"/>
      <c r="AN1043" s="58"/>
      <c r="AO1043" s="58"/>
      <c r="AP1043" s="58"/>
      <c r="AQ1043" s="58"/>
      <c r="AR1043" s="58"/>
      <c r="AS1043" s="58"/>
      <c r="AT1043" s="58"/>
      <c r="AU1043" s="58"/>
      <c r="AV1043" s="58"/>
      <c r="AW1043" s="58"/>
      <c r="AX1043" s="58"/>
      <c r="AY1043" s="58"/>
      <c r="AZ1043" s="58"/>
      <c r="BA1043" s="58"/>
      <c r="BB1043" s="58"/>
      <c r="BC1043" s="58"/>
      <c r="BD1043" s="58"/>
      <c r="BE1043" s="58"/>
      <c r="BF1043" s="58"/>
      <c r="BG1043" s="58"/>
      <c r="BH1043" s="58"/>
      <c r="BI1043" s="58"/>
      <c r="BJ1043" s="58"/>
      <c r="BK1043" s="58"/>
      <c r="BL1043" s="58"/>
      <c r="BM1043" s="58"/>
      <c r="BN1043" s="58"/>
      <c r="BO1043" s="58"/>
      <c r="BP1043" s="58"/>
      <c r="BQ1043" s="58"/>
      <c r="BR1043" s="58"/>
      <c r="BS1043" s="58"/>
      <c r="BT1043" s="58"/>
      <c r="BU1043" s="58"/>
      <c r="BV1043" s="58"/>
      <c r="BW1043" s="58"/>
      <c r="BX1043" s="58"/>
      <c r="BY1043" s="58"/>
      <c r="BZ1043" s="58"/>
      <c r="CA1043" s="58"/>
      <c r="CB1043" s="58"/>
      <c r="CC1043" s="58"/>
      <c r="CD1043" s="58"/>
      <c r="CE1043" s="58"/>
      <c r="CF1043" s="58"/>
      <c r="CG1043" s="58"/>
      <c r="CH1043" s="58"/>
      <c r="CI1043" s="58"/>
      <c r="CJ1043" s="58"/>
    </row>
    <row r="1044" spans="1:110" s="71" customFormat="1" ht="12.75" customHeight="1" x14ac:dyDescent="0.2">
      <c r="A1044" s="72"/>
      <c r="B1044" s="63"/>
      <c r="C1044" s="60" t="s">
        <v>17</v>
      </c>
      <c r="D1044" s="60"/>
      <c r="E1044" s="64">
        <f t="shared" si="16"/>
        <v>0</v>
      </c>
      <c r="F1044" s="64"/>
      <c r="G1044" s="70"/>
      <c r="H1044" s="60"/>
      <c r="I1044" s="57"/>
      <c r="J1044" s="57"/>
      <c r="K1044" s="57"/>
      <c r="L1044" s="58"/>
      <c r="M1044" s="58"/>
      <c r="N1044" s="58"/>
      <c r="O1044" s="58"/>
      <c r="P1044" s="58"/>
      <c r="Q1044" s="58"/>
      <c r="R1044" s="58"/>
      <c r="S1044" s="58"/>
      <c r="T1044" s="58"/>
      <c r="U1044" s="58"/>
      <c r="V1044" s="58"/>
      <c r="W1044" s="58"/>
      <c r="X1044" s="58"/>
      <c r="Y1044" s="58"/>
      <c r="Z1044" s="58"/>
      <c r="AA1044" s="58"/>
      <c r="AB1044" s="58"/>
      <c r="AC1044" s="58"/>
      <c r="AD1044" s="58"/>
      <c r="AE1044" s="58"/>
      <c r="AF1044" s="58"/>
      <c r="AG1044" s="58"/>
      <c r="AH1044" s="58"/>
      <c r="AI1044" s="58"/>
      <c r="AJ1044" s="58"/>
      <c r="AK1044" s="58"/>
      <c r="AL1044" s="58"/>
      <c r="AM1044" s="58"/>
      <c r="AN1044" s="58"/>
      <c r="AO1044" s="58"/>
      <c r="AP1044" s="58"/>
      <c r="AQ1044" s="58"/>
      <c r="AR1044" s="58"/>
      <c r="AS1044" s="58"/>
      <c r="AT1044" s="58"/>
      <c r="AU1044" s="58"/>
      <c r="AV1044" s="58"/>
      <c r="AW1044" s="58"/>
      <c r="AX1044" s="58"/>
      <c r="AY1044" s="58"/>
      <c r="AZ1044" s="58"/>
      <c r="BA1044" s="58"/>
      <c r="BB1044" s="58"/>
      <c r="BC1044" s="58"/>
      <c r="BD1044" s="58"/>
      <c r="BE1044" s="58"/>
      <c r="BF1044" s="58"/>
      <c r="BG1044" s="58"/>
      <c r="BH1044" s="58"/>
      <c r="BI1044" s="58"/>
      <c r="BJ1044" s="58"/>
      <c r="BK1044" s="58"/>
      <c r="BL1044" s="58"/>
      <c r="BM1044" s="58"/>
      <c r="BN1044" s="58"/>
      <c r="BO1044" s="58"/>
      <c r="BP1044" s="58"/>
      <c r="BQ1044" s="58"/>
      <c r="BR1044" s="58"/>
      <c r="BS1044" s="58"/>
      <c r="BT1044" s="58"/>
      <c r="BU1044" s="58"/>
      <c r="BV1044" s="58"/>
      <c r="BW1044" s="58"/>
      <c r="BX1044" s="58"/>
      <c r="BY1044" s="58"/>
      <c r="BZ1044" s="58"/>
      <c r="CA1044" s="58"/>
      <c r="CB1044" s="58"/>
      <c r="CC1044" s="58"/>
      <c r="CD1044" s="58"/>
      <c r="CE1044" s="58"/>
      <c r="CF1044" s="58"/>
      <c r="CG1044" s="58"/>
      <c r="CH1044" s="58"/>
      <c r="CI1044" s="58"/>
      <c r="CJ1044" s="58"/>
    </row>
    <row r="1045" spans="1:110" s="71" customFormat="1" ht="12.75" customHeight="1" x14ac:dyDescent="0.2">
      <c r="A1045" s="72"/>
      <c r="B1045" s="67" t="s">
        <v>147</v>
      </c>
      <c r="C1045" s="60" t="s">
        <v>148</v>
      </c>
      <c r="D1045" s="60"/>
      <c r="E1045" s="64">
        <f t="shared" si="16"/>
        <v>0</v>
      </c>
      <c r="F1045" s="64"/>
      <c r="G1045" s="70"/>
      <c r="H1045" s="60"/>
      <c r="I1045" s="57"/>
      <c r="J1045" s="57"/>
      <c r="K1045" s="57"/>
      <c r="L1045" s="58"/>
      <c r="M1045" s="58"/>
      <c r="N1045" s="58"/>
      <c r="O1045" s="58"/>
      <c r="P1045" s="58"/>
      <c r="Q1045" s="58"/>
      <c r="R1045" s="58"/>
      <c r="S1045" s="58"/>
      <c r="T1045" s="58"/>
      <c r="U1045" s="58"/>
      <c r="V1045" s="58"/>
      <c r="W1045" s="58"/>
      <c r="X1045" s="58"/>
      <c r="Y1045" s="58"/>
      <c r="Z1045" s="58"/>
      <c r="AA1045" s="58"/>
      <c r="AB1045" s="58"/>
      <c r="AC1045" s="58"/>
      <c r="AD1045" s="58"/>
      <c r="AE1045" s="58"/>
      <c r="AF1045" s="58"/>
      <c r="AG1045" s="58"/>
      <c r="AH1045" s="58"/>
      <c r="AI1045" s="58"/>
      <c r="AJ1045" s="58"/>
      <c r="AK1045" s="58"/>
      <c r="AL1045" s="58"/>
      <c r="AM1045" s="58"/>
      <c r="AN1045" s="58"/>
      <c r="AO1045" s="58"/>
      <c r="AP1045" s="58"/>
      <c r="AQ1045" s="58"/>
      <c r="AR1045" s="58"/>
      <c r="AS1045" s="58"/>
      <c r="AT1045" s="58"/>
      <c r="AU1045" s="58"/>
      <c r="AV1045" s="58"/>
      <c r="AW1045" s="58"/>
      <c r="AX1045" s="58"/>
      <c r="AY1045" s="58"/>
      <c r="AZ1045" s="58"/>
      <c r="BA1045" s="58"/>
      <c r="BB1045" s="58"/>
      <c r="BC1045" s="58"/>
      <c r="BD1045" s="58"/>
      <c r="BE1045" s="58"/>
      <c r="BF1045" s="58"/>
      <c r="BG1045" s="58"/>
      <c r="BH1045" s="58"/>
      <c r="BI1045" s="58"/>
      <c r="BJ1045" s="58"/>
      <c r="BK1045" s="58"/>
      <c r="BL1045" s="58"/>
      <c r="BM1045" s="58"/>
      <c r="BN1045" s="58"/>
      <c r="BO1045" s="58"/>
      <c r="BP1045" s="58"/>
      <c r="BQ1045" s="58"/>
      <c r="BR1045" s="58"/>
      <c r="BS1045" s="58"/>
      <c r="BT1045" s="58"/>
      <c r="BU1045" s="58"/>
      <c r="BV1045" s="58"/>
      <c r="BW1045" s="58"/>
      <c r="BX1045" s="58"/>
      <c r="BY1045" s="58"/>
      <c r="BZ1045" s="58"/>
      <c r="CA1045" s="58"/>
      <c r="CB1045" s="58"/>
      <c r="CC1045" s="58"/>
      <c r="CD1045" s="58"/>
      <c r="CE1045" s="58"/>
      <c r="CF1045" s="58"/>
      <c r="CG1045" s="58"/>
      <c r="CH1045" s="58"/>
      <c r="CI1045" s="58"/>
      <c r="CJ1045" s="58"/>
    </row>
    <row r="1046" spans="1:110" s="71" customFormat="1" ht="12.75" customHeight="1" x14ac:dyDescent="0.2">
      <c r="A1046" s="72"/>
      <c r="B1046" s="67"/>
      <c r="C1046" s="60" t="s">
        <v>17</v>
      </c>
      <c r="D1046" s="60"/>
      <c r="E1046" s="64">
        <f t="shared" si="16"/>
        <v>0</v>
      </c>
      <c r="F1046" s="64"/>
      <c r="G1046" s="70"/>
      <c r="H1046" s="60"/>
      <c r="I1046" s="57"/>
      <c r="J1046" s="57"/>
      <c r="K1046" s="57"/>
      <c r="L1046" s="58"/>
      <c r="M1046" s="58"/>
      <c r="N1046" s="58"/>
      <c r="O1046" s="58"/>
      <c r="P1046" s="58"/>
      <c r="Q1046" s="58"/>
      <c r="R1046" s="58"/>
      <c r="S1046" s="58"/>
      <c r="T1046" s="58"/>
      <c r="U1046" s="58"/>
      <c r="V1046" s="58"/>
      <c r="W1046" s="58"/>
      <c r="X1046" s="58"/>
      <c r="Y1046" s="58"/>
      <c r="Z1046" s="58"/>
      <c r="AA1046" s="58"/>
      <c r="AB1046" s="58"/>
      <c r="AC1046" s="58"/>
      <c r="AD1046" s="58"/>
      <c r="AE1046" s="58"/>
      <c r="AF1046" s="58"/>
      <c r="AG1046" s="58"/>
      <c r="AH1046" s="58"/>
      <c r="AI1046" s="58"/>
      <c r="AJ1046" s="58"/>
      <c r="AK1046" s="58"/>
      <c r="AL1046" s="58"/>
      <c r="AM1046" s="58"/>
      <c r="AN1046" s="58"/>
      <c r="AO1046" s="58"/>
      <c r="AP1046" s="58"/>
      <c r="AQ1046" s="58"/>
      <c r="AR1046" s="58"/>
      <c r="AS1046" s="58"/>
      <c r="AT1046" s="58"/>
      <c r="AU1046" s="58"/>
      <c r="AV1046" s="58"/>
      <c r="AW1046" s="58"/>
      <c r="AX1046" s="58"/>
      <c r="AY1046" s="58"/>
      <c r="AZ1046" s="58"/>
      <c r="BA1046" s="58"/>
      <c r="BB1046" s="58"/>
      <c r="BC1046" s="58"/>
      <c r="BD1046" s="58"/>
      <c r="BE1046" s="58"/>
      <c r="BF1046" s="58"/>
      <c r="BG1046" s="58"/>
      <c r="BH1046" s="58"/>
      <c r="BI1046" s="58"/>
      <c r="BJ1046" s="58"/>
      <c r="BK1046" s="58"/>
      <c r="BL1046" s="58"/>
      <c r="BM1046" s="58"/>
      <c r="BN1046" s="58"/>
      <c r="BO1046" s="58"/>
      <c r="BP1046" s="58"/>
      <c r="BQ1046" s="58"/>
      <c r="BR1046" s="58"/>
      <c r="BS1046" s="58"/>
      <c r="BT1046" s="58"/>
      <c r="BU1046" s="58"/>
      <c r="BV1046" s="58"/>
      <c r="BW1046" s="58"/>
      <c r="BX1046" s="58"/>
      <c r="BY1046" s="58"/>
      <c r="BZ1046" s="58"/>
      <c r="CA1046" s="58"/>
      <c r="CB1046" s="58"/>
      <c r="CC1046" s="58"/>
      <c r="CD1046" s="58"/>
      <c r="CE1046" s="58"/>
      <c r="CF1046" s="58"/>
      <c r="CG1046" s="58"/>
      <c r="CH1046" s="58"/>
      <c r="CI1046" s="58"/>
      <c r="CJ1046" s="58"/>
    </row>
    <row r="1047" spans="1:110" s="71" customFormat="1" ht="12.75" customHeight="1" x14ac:dyDescent="0.2">
      <c r="A1047" s="72"/>
      <c r="B1047" s="63" t="s">
        <v>150</v>
      </c>
      <c r="C1047" s="60" t="s">
        <v>64</v>
      </c>
      <c r="D1047" s="68"/>
      <c r="E1047" s="64">
        <f t="shared" si="16"/>
        <v>0</v>
      </c>
      <c r="F1047" s="64"/>
      <c r="G1047" s="70"/>
      <c r="H1047" s="68"/>
      <c r="I1047" s="57"/>
      <c r="J1047" s="57"/>
      <c r="K1047" s="57"/>
      <c r="L1047" s="58"/>
      <c r="M1047" s="58"/>
      <c r="N1047" s="58"/>
      <c r="O1047" s="58"/>
      <c r="P1047" s="58"/>
      <c r="Q1047" s="58"/>
      <c r="R1047" s="58"/>
      <c r="S1047" s="58"/>
      <c r="T1047" s="58"/>
      <c r="U1047" s="58"/>
      <c r="V1047" s="58"/>
      <c r="W1047" s="58"/>
      <c r="X1047" s="58"/>
      <c r="Y1047" s="58"/>
      <c r="Z1047" s="58"/>
      <c r="AA1047" s="58"/>
      <c r="AB1047" s="58"/>
      <c r="AC1047" s="58"/>
      <c r="AD1047" s="58"/>
      <c r="AE1047" s="58"/>
      <c r="AF1047" s="58"/>
      <c r="AG1047" s="58"/>
      <c r="AH1047" s="58"/>
      <c r="AI1047" s="58"/>
      <c r="AJ1047" s="58"/>
      <c r="AK1047" s="58"/>
      <c r="AL1047" s="58"/>
      <c r="AM1047" s="58"/>
      <c r="AN1047" s="58"/>
      <c r="AO1047" s="58"/>
      <c r="AP1047" s="58"/>
      <c r="AQ1047" s="58"/>
      <c r="AR1047" s="58"/>
      <c r="AS1047" s="58"/>
      <c r="AT1047" s="58"/>
      <c r="AU1047" s="58"/>
      <c r="AV1047" s="58"/>
      <c r="AW1047" s="58"/>
      <c r="AX1047" s="58"/>
      <c r="AY1047" s="58"/>
      <c r="AZ1047" s="58"/>
      <c r="BA1047" s="58"/>
      <c r="BB1047" s="58"/>
      <c r="BC1047" s="58"/>
      <c r="BD1047" s="58"/>
      <c r="BE1047" s="58"/>
      <c r="BF1047" s="58"/>
      <c r="BG1047" s="58"/>
      <c r="BH1047" s="58"/>
      <c r="BI1047" s="58"/>
      <c r="BJ1047" s="58"/>
      <c r="BK1047" s="58"/>
      <c r="BL1047" s="58"/>
      <c r="BM1047" s="58"/>
      <c r="BN1047" s="58"/>
      <c r="BO1047" s="58"/>
      <c r="BP1047" s="58"/>
      <c r="BQ1047" s="58"/>
      <c r="BR1047" s="58"/>
      <c r="BS1047" s="58"/>
      <c r="BT1047" s="58"/>
      <c r="BU1047" s="58"/>
      <c r="BV1047" s="58"/>
      <c r="BW1047" s="58"/>
      <c r="BX1047" s="58"/>
      <c r="BY1047" s="58"/>
      <c r="BZ1047" s="58"/>
      <c r="CA1047" s="58"/>
      <c r="CB1047" s="58"/>
      <c r="CC1047" s="58"/>
      <c r="CD1047" s="58"/>
      <c r="CE1047" s="58"/>
      <c r="CF1047" s="58"/>
      <c r="CG1047" s="58"/>
      <c r="CH1047" s="58"/>
      <c r="CI1047" s="58"/>
      <c r="CJ1047" s="58"/>
    </row>
    <row r="1048" spans="1:110" s="71" customFormat="1" ht="12.75" customHeight="1" x14ac:dyDescent="0.2">
      <c r="A1048" s="76"/>
      <c r="B1048" s="63"/>
      <c r="C1048" s="60" t="s">
        <v>17</v>
      </c>
      <c r="D1048" s="68"/>
      <c r="E1048" s="64">
        <f t="shared" si="16"/>
        <v>0</v>
      </c>
      <c r="F1048" s="64"/>
      <c r="G1048" s="70"/>
      <c r="H1048" s="68"/>
      <c r="I1048" s="57"/>
      <c r="J1048" s="57"/>
      <c r="K1048" s="57"/>
      <c r="L1048" s="58"/>
      <c r="M1048" s="58"/>
      <c r="N1048" s="58"/>
      <c r="O1048" s="58"/>
      <c r="P1048" s="58"/>
      <c r="Q1048" s="58"/>
      <c r="R1048" s="58"/>
      <c r="S1048" s="58"/>
      <c r="T1048" s="58"/>
      <c r="U1048" s="58"/>
      <c r="V1048" s="58"/>
      <c r="W1048" s="58"/>
      <c r="X1048" s="58"/>
      <c r="Y1048" s="58"/>
      <c r="Z1048" s="58"/>
      <c r="AA1048" s="58"/>
      <c r="AB1048" s="58"/>
      <c r="AC1048" s="58"/>
      <c r="AD1048" s="58"/>
      <c r="AE1048" s="58"/>
      <c r="AF1048" s="58"/>
      <c r="AG1048" s="58"/>
      <c r="AH1048" s="58"/>
      <c r="AI1048" s="58"/>
      <c r="AJ1048" s="58"/>
      <c r="AK1048" s="58"/>
      <c r="AL1048" s="58"/>
      <c r="AM1048" s="58"/>
      <c r="AN1048" s="58"/>
      <c r="AO1048" s="58"/>
      <c r="AP1048" s="58"/>
      <c r="AQ1048" s="58"/>
      <c r="AR1048" s="58"/>
      <c r="AS1048" s="58"/>
      <c r="AT1048" s="58"/>
      <c r="AU1048" s="58"/>
      <c r="AV1048" s="58"/>
      <c r="AW1048" s="58"/>
      <c r="AX1048" s="58"/>
      <c r="AY1048" s="58"/>
      <c r="AZ1048" s="58"/>
      <c r="BA1048" s="58"/>
      <c r="BB1048" s="58"/>
      <c r="BC1048" s="58"/>
      <c r="BD1048" s="58"/>
      <c r="BE1048" s="58"/>
      <c r="BF1048" s="58"/>
      <c r="BG1048" s="58"/>
      <c r="BH1048" s="58"/>
      <c r="BI1048" s="58"/>
      <c r="BJ1048" s="58"/>
      <c r="BK1048" s="58"/>
      <c r="BL1048" s="58"/>
      <c r="BM1048" s="58"/>
      <c r="BN1048" s="58"/>
      <c r="BO1048" s="58"/>
      <c r="BP1048" s="58"/>
      <c r="BQ1048" s="58"/>
      <c r="BR1048" s="58"/>
      <c r="BS1048" s="58"/>
      <c r="BT1048" s="58"/>
      <c r="BU1048" s="58"/>
      <c r="BV1048" s="58"/>
      <c r="BW1048" s="58"/>
      <c r="BX1048" s="58"/>
      <c r="BY1048" s="58"/>
      <c r="BZ1048" s="58"/>
      <c r="CA1048" s="58"/>
      <c r="CB1048" s="58"/>
      <c r="CC1048" s="58"/>
      <c r="CD1048" s="58"/>
      <c r="CE1048" s="58"/>
      <c r="CF1048" s="58"/>
      <c r="CG1048" s="58"/>
      <c r="CH1048" s="58"/>
      <c r="CI1048" s="58"/>
      <c r="CJ1048" s="58"/>
    </row>
    <row r="1049" spans="1:110" s="65" customFormat="1" ht="12.75" customHeight="1" x14ac:dyDescent="0.2">
      <c r="A1049" s="18">
        <v>20</v>
      </c>
      <c r="B1049" s="86" t="s">
        <v>169</v>
      </c>
      <c r="C1049" s="60"/>
      <c r="D1049" s="68"/>
      <c r="E1049" s="64">
        <f>F1049+G1049</f>
        <v>1</v>
      </c>
      <c r="F1049" s="64">
        <v>1</v>
      </c>
      <c r="G1049" s="70"/>
      <c r="H1049" s="68"/>
    </row>
    <row r="1050" spans="1:110" s="57" customFormat="1" ht="12.75" customHeight="1" x14ac:dyDescent="0.2">
      <c r="A1050" s="72"/>
      <c r="B1050" s="87"/>
      <c r="C1050" s="60" t="s">
        <v>17</v>
      </c>
      <c r="D1050" s="61"/>
      <c r="E1050" s="64">
        <f t="shared" ref="E1050:E1304" si="17">F1050+G1050</f>
        <v>8.1620000000000008</v>
      </c>
      <c r="F1050" s="64">
        <f>F1052+F1054+F1056+F1058</f>
        <v>8.1620000000000008</v>
      </c>
      <c r="G1050" s="70">
        <f>G1052+G1054+G1056+G1058</f>
        <v>0</v>
      </c>
      <c r="H1050" s="61"/>
      <c r="L1050" s="58"/>
      <c r="M1050" s="58"/>
      <c r="N1050" s="58"/>
      <c r="O1050" s="58"/>
      <c r="P1050" s="58"/>
      <c r="Q1050" s="58"/>
      <c r="R1050" s="58"/>
      <c r="S1050" s="58"/>
      <c r="T1050" s="58"/>
      <c r="U1050" s="58"/>
      <c r="V1050" s="58"/>
      <c r="W1050" s="58"/>
      <c r="X1050" s="58"/>
      <c r="Y1050" s="58"/>
      <c r="Z1050" s="58"/>
      <c r="AA1050" s="58"/>
      <c r="AB1050" s="58"/>
      <c r="AC1050" s="58"/>
      <c r="AD1050" s="58"/>
      <c r="AE1050" s="58"/>
      <c r="AF1050" s="58"/>
      <c r="AG1050" s="58"/>
      <c r="AH1050" s="58"/>
      <c r="AI1050" s="58"/>
      <c r="AJ1050" s="58"/>
      <c r="AK1050" s="58"/>
      <c r="AL1050" s="58"/>
      <c r="AM1050" s="58"/>
      <c r="AN1050" s="58"/>
      <c r="AO1050" s="58"/>
      <c r="AP1050" s="58"/>
      <c r="AQ1050" s="58"/>
      <c r="AR1050" s="58"/>
      <c r="AS1050" s="58"/>
      <c r="AT1050" s="58"/>
      <c r="AU1050" s="58"/>
      <c r="AV1050" s="58"/>
      <c r="AW1050" s="58"/>
      <c r="AX1050" s="58"/>
      <c r="AY1050" s="58"/>
      <c r="AZ1050" s="58"/>
      <c r="BA1050" s="58"/>
      <c r="BB1050" s="58"/>
      <c r="BC1050" s="58"/>
      <c r="BD1050" s="58"/>
      <c r="BE1050" s="58"/>
      <c r="BF1050" s="58"/>
      <c r="BG1050" s="58"/>
      <c r="BH1050" s="58"/>
      <c r="BI1050" s="58"/>
      <c r="BJ1050" s="58"/>
      <c r="BK1050" s="58"/>
      <c r="BL1050" s="58"/>
      <c r="BM1050" s="58"/>
      <c r="BN1050" s="58"/>
      <c r="BO1050" s="58"/>
      <c r="BP1050" s="58"/>
      <c r="BQ1050" s="58"/>
      <c r="BR1050" s="58"/>
      <c r="BS1050" s="58"/>
      <c r="BT1050" s="58"/>
      <c r="BU1050" s="58"/>
      <c r="BV1050" s="58"/>
      <c r="BW1050" s="58"/>
      <c r="BX1050" s="58"/>
      <c r="BY1050" s="58"/>
      <c r="BZ1050" s="58"/>
      <c r="CA1050" s="58"/>
      <c r="CB1050" s="58"/>
      <c r="CC1050" s="58"/>
      <c r="CD1050" s="58"/>
      <c r="CE1050" s="58"/>
      <c r="CF1050" s="58"/>
      <c r="CG1050" s="58"/>
      <c r="CH1050" s="58"/>
      <c r="CI1050" s="58"/>
      <c r="CJ1050" s="58"/>
      <c r="CK1050" s="58"/>
      <c r="CL1050" s="58"/>
      <c r="CM1050" s="58"/>
      <c r="CN1050" s="58"/>
      <c r="CO1050" s="58"/>
      <c r="CP1050" s="58"/>
      <c r="CQ1050" s="58"/>
      <c r="CR1050" s="58"/>
      <c r="CS1050" s="58"/>
      <c r="CT1050" s="58"/>
      <c r="CU1050" s="58"/>
      <c r="CV1050" s="58"/>
      <c r="CW1050" s="58"/>
      <c r="CX1050" s="58"/>
      <c r="CY1050" s="58"/>
      <c r="CZ1050" s="58"/>
      <c r="DA1050" s="58"/>
      <c r="DB1050" s="58"/>
      <c r="DC1050" s="58"/>
      <c r="DD1050" s="58"/>
      <c r="DE1050" s="58"/>
      <c r="DF1050" s="58"/>
    </row>
    <row r="1051" spans="1:110" s="65" customFormat="1" ht="12.75" customHeight="1" x14ac:dyDescent="0.2">
      <c r="A1051" s="72"/>
      <c r="B1051" s="63" t="s">
        <v>143</v>
      </c>
      <c r="C1051" s="60" t="s">
        <v>20</v>
      </c>
      <c r="D1051" s="60"/>
      <c r="E1051" s="64">
        <f t="shared" si="17"/>
        <v>7.0000000000000001E-3</v>
      </c>
      <c r="F1051" s="64">
        <f>0.004+0.003</f>
        <v>7.0000000000000001E-3</v>
      </c>
      <c r="G1051" s="70"/>
      <c r="H1051" s="60"/>
    </row>
    <row r="1052" spans="1:110" s="65" customFormat="1" ht="12.75" customHeight="1" x14ac:dyDescent="0.2">
      <c r="A1052" s="72"/>
      <c r="B1052" s="63"/>
      <c r="C1052" s="60" t="s">
        <v>17</v>
      </c>
      <c r="D1052" s="60"/>
      <c r="E1052" s="64">
        <f t="shared" si="17"/>
        <v>8.1620000000000008</v>
      </c>
      <c r="F1052" s="64">
        <f>4.307+3.855</f>
        <v>8.1620000000000008</v>
      </c>
      <c r="G1052" s="70"/>
      <c r="H1052" s="60"/>
    </row>
    <row r="1053" spans="1:110" s="65" customFormat="1" ht="12.75" customHeight="1" x14ac:dyDescent="0.2">
      <c r="A1053" s="72"/>
      <c r="B1053" s="63" t="s">
        <v>145</v>
      </c>
      <c r="C1053" s="60" t="s">
        <v>20</v>
      </c>
      <c r="D1053" s="60"/>
      <c r="E1053" s="64">
        <f t="shared" si="17"/>
        <v>0</v>
      </c>
      <c r="F1053" s="64"/>
      <c r="G1053" s="70"/>
      <c r="H1053" s="60"/>
    </row>
    <row r="1054" spans="1:110" s="65" customFormat="1" ht="12.75" customHeight="1" x14ac:dyDescent="0.2">
      <c r="A1054" s="72"/>
      <c r="B1054" s="63"/>
      <c r="C1054" s="60" t="s">
        <v>17</v>
      </c>
      <c r="D1054" s="60"/>
      <c r="E1054" s="64">
        <f t="shared" si="17"/>
        <v>0</v>
      </c>
      <c r="F1054" s="64"/>
      <c r="G1054" s="70"/>
      <c r="H1054" s="60"/>
    </row>
    <row r="1055" spans="1:110" s="65" customFormat="1" ht="12.75" customHeight="1" x14ac:dyDescent="0.2">
      <c r="A1055" s="72"/>
      <c r="B1055" s="67" t="s">
        <v>147</v>
      </c>
      <c r="C1055" s="60" t="s">
        <v>148</v>
      </c>
      <c r="D1055" s="60"/>
      <c r="E1055" s="64">
        <f t="shared" si="17"/>
        <v>0</v>
      </c>
      <c r="F1055" s="64"/>
      <c r="G1055" s="70"/>
      <c r="H1055" s="60"/>
    </row>
    <row r="1056" spans="1:110" s="65" customFormat="1" ht="12.75" customHeight="1" x14ac:dyDescent="0.2">
      <c r="A1056" s="72"/>
      <c r="B1056" s="67"/>
      <c r="C1056" s="60" t="s">
        <v>17</v>
      </c>
      <c r="D1056" s="60"/>
      <c r="E1056" s="64">
        <f t="shared" si="17"/>
        <v>0</v>
      </c>
      <c r="F1056" s="64"/>
      <c r="G1056" s="70"/>
      <c r="H1056" s="60"/>
    </row>
    <row r="1057" spans="1:88" s="65" customFormat="1" ht="12.75" customHeight="1" x14ac:dyDescent="0.2">
      <c r="A1057" s="72"/>
      <c r="B1057" s="63" t="s">
        <v>150</v>
      </c>
      <c r="C1057" s="60" t="s">
        <v>64</v>
      </c>
      <c r="D1057" s="68"/>
      <c r="E1057" s="64">
        <f t="shared" si="17"/>
        <v>0</v>
      </c>
      <c r="F1057" s="64"/>
      <c r="G1057" s="70"/>
      <c r="H1057" s="68"/>
    </row>
    <row r="1058" spans="1:88" s="65" customFormat="1" ht="12.75" customHeight="1" x14ac:dyDescent="0.2">
      <c r="A1058" s="76"/>
      <c r="B1058" s="63"/>
      <c r="C1058" s="60" t="s">
        <v>17</v>
      </c>
      <c r="D1058" s="68"/>
      <c r="E1058" s="64">
        <f t="shared" si="17"/>
        <v>0</v>
      </c>
      <c r="F1058" s="64"/>
      <c r="G1058" s="70"/>
      <c r="H1058" s="68"/>
    </row>
    <row r="1059" spans="1:88" s="71" customFormat="1" ht="12.75" customHeight="1" x14ac:dyDescent="0.2">
      <c r="A1059" s="18">
        <v>21</v>
      </c>
      <c r="B1059" s="69" t="s">
        <v>170</v>
      </c>
      <c r="C1059" s="60"/>
      <c r="D1059" s="68"/>
      <c r="E1059" s="64">
        <f t="shared" si="17"/>
        <v>1</v>
      </c>
      <c r="F1059" s="64">
        <v>1</v>
      </c>
      <c r="G1059" s="70"/>
      <c r="H1059" s="68"/>
      <c r="I1059" s="57"/>
      <c r="J1059" s="57"/>
      <c r="K1059" s="57"/>
      <c r="L1059" s="58"/>
      <c r="M1059" s="58"/>
      <c r="N1059" s="58"/>
      <c r="O1059" s="58"/>
      <c r="P1059" s="58"/>
      <c r="Q1059" s="58"/>
      <c r="R1059" s="58"/>
      <c r="S1059" s="58"/>
      <c r="T1059" s="58"/>
      <c r="U1059" s="58"/>
      <c r="V1059" s="58"/>
      <c r="W1059" s="58"/>
      <c r="X1059" s="58"/>
      <c r="Y1059" s="58"/>
      <c r="Z1059" s="58"/>
      <c r="AA1059" s="58"/>
      <c r="AB1059" s="58"/>
      <c r="AC1059" s="58"/>
      <c r="AD1059" s="58"/>
      <c r="AE1059" s="58"/>
      <c r="AF1059" s="58"/>
      <c r="AG1059" s="58"/>
      <c r="AH1059" s="58"/>
      <c r="AI1059" s="58"/>
      <c r="AJ1059" s="58"/>
      <c r="AK1059" s="58"/>
      <c r="AL1059" s="58"/>
      <c r="AM1059" s="58"/>
      <c r="AN1059" s="58"/>
      <c r="AO1059" s="58"/>
      <c r="AP1059" s="58"/>
      <c r="AQ1059" s="58"/>
      <c r="AR1059" s="58"/>
      <c r="AS1059" s="58"/>
      <c r="AT1059" s="58"/>
      <c r="AU1059" s="58"/>
      <c r="AV1059" s="58"/>
      <c r="AW1059" s="58"/>
      <c r="AX1059" s="58"/>
      <c r="AY1059" s="58"/>
      <c r="AZ1059" s="58"/>
      <c r="BA1059" s="58"/>
      <c r="BB1059" s="58"/>
      <c r="BC1059" s="58"/>
      <c r="BD1059" s="58"/>
      <c r="BE1059" s="58"/>
      <c r="BF1059" s="58"/>
      <c r="BG1059" s="58"/>
      <c r="BH1059" s="58"/>
      <c r="BI1059" s="58"/>
      <c r="BJ1059" s="58"/>
      <c r="BK1059" s="58"/>
      <c r="BL1059" s="58"/>
      <c r="BM1059" s="58"/>
      <c r="BN1059" s="58"/>
      <c r="BO1059" s="58"/>
      <c r="BP1059" s="58"/>
      <c r="BQ1059" s="58"/>
      <c r="BR1059" s="58"/>
      <c r="BS1059" s="58"/>
      <c r="BT1059" s="58"/>
      <c r="BU1059" s="58"/>
      <c r="BV1059" s="58"/>
      <c r="BW1059" s="58"/>
      <c r="BX1059" s="58"/>
      <c r="BY1059" s="58"/>
      <c r="BZ1059" s="58"/>
      <c r="CA1059" s="58"/>
      <c r="CB1059" s="58"/>
      <c r="CC1059" s="58"/>
      <c r="CD1059" s="58"/>
      <c r="CE1059" s="58"/>
      <c r="CF1059" s="58"/>
      <c r="CG1059" s="58"/>
      <c r="CH1059" s="58"/>
      <c r="CI1059" s="58"/>
      <c r="CJ1059" s="58"/>
    </row>
    <row r="1060" spans="1:88" s="71" customFormat="1" ht="12.75" customHeight="1" x14ac:dyDescent="0.2">
      <c r="A1060" s="72"/>
      <c r="B1060" s="73"/>
      <c r="C1060" s="60" t="s">
        <v>17</v>
      </c>
      <c r="D1060" s="61"/>
      <c r="E1060" s="64">
        <f t="shared" si="17"/>
        <v>19.024000000000001</v>
      </c>
      <c r="F1060" s="64">
        <f>F1062+F1064+F1066+F1068</f>
        <v>19.024000000000001</v>
      </c>
      <c r="G1060" s="70">
        <f>G1062+G1064+G1066+G1068</f>
        <v>0</v>
      </c>
      <c r="H1060" s="61"/>
      <c r="I1060" s="57"/>
      <c r="J1060" s="57"/>
      <c r="K1060" s="57"/>
      <c r="L1060" s="58"/>
      <c r="M1060" s="58"/>
      <c r="N1060" s="58"/>
      <c r="O1060" s="58"/>
      <c r="P1060" s="58"/>
      <c r="Q1060" s="58"/>
      <c r="R1060" s="58"/>
      <c r="S1060" s="58"/>
      <c r="T1060" s="58"/>
      <c r="U1060" s="58"/>
      <c r="V1060" s="58"/>
      <c r="W1060" s="58"/>
      <c r="X1060" s="58"/>
      <c r="Y1060" s="58"/>
      <c r="Z1060" s="58"/>
      <c r="AA1060" s="58"/>
      <c r="AB1060" s="58"/>
      <c r="AC1060" s="58"/>
      <c r="AD1060" s="58"/>
      <c r="AE1060" s="58"/>
      <c r="AF1060" s="58"/>
      <c r="AG1060" s="58"/>
      <c r="AH1060" s="58"/>
      <c r="AI1060" s="58"/>
      <c r="AJ1060" s="58"/>
      <c r="AK1060" s="58"/>
      <c r="AL1060" s="58"/>
      <c r="AM1060" s="58"/>
      <c r="AN1060" s="58"/>
      <c r="AO1060" s="58"/>
      <c r="AP1060" s="58"/>
      <c r="AQ1060" s="58"/>
      <c r="AR1060" s="58"/>
      <c r="AS1060" s="58"/>
      <c r="AT1060" s="58"/>
      <c r="AU1060" s="58"/>
      <c r="AV1060" s="58"/>
      <c r="AW1060" s="58"/>
      <c r="AX1060" s="58"/>
      <c r="AY1060" s="58"/>
      <c r="AZ1060" s="58"/>
      <c r="BA1060" s="58"/>
      <c r="BB1060" s="58"/>
      <c r="BC1060" s="58"/>
      <c r="BD1060" s="58"/>
      <c r="BE1060" s="58"/>
      <c r="BF1060" s="58"/>
      <c r="BG1060" s="58"/>
      <c r="BH1060" s="58"/>
      <c r="BI1060" s="58"/>
      <c r="BJ1060" s="58"/>
      <c r="BK1060" s="58"/>
      <c r="BL1060" s="58"/>
      <c r="BM1060" s="58"/>
      <c r="BN1060" s="58"/>
      <c r="BO1060" s="58"/>
      <c r="BP1060" s="58"/>
      <c r="BQ1060" s="58"/>
      <c r="BR1060" s="58"/>
      <c r="BS1060" s="58"/>
      <c r="BT1060" s="58"/>
      <c r="BU1060" s="58"/>
      <c r="BV1060" s="58"/>
      <c r="BW1060" s="58"/>
      <c r="BX1060" s="58"/>
      <c r="BY1060" s="58"/>
      <c r="BZ1060" s="58"/>
      <c r="CA1060" s="58"/>
      <c r="CB1060" s="58"/>
      <c r="CC1060" s="58"/>
      <c r="CD1060" s="58"/>
      <c r="CE1060" s="58"/>
      <c r="CF1060" s="58"/>
      <c r="CG1060" s="58"/>
      <c r="CH1060" s="58"/>
      <c r="CI1060" s="58"/>
      <c r="CJ1060" s="58"/>
    </row>
    <row r="1061" spans="1:88" s="71" customFormat="1" ht="12.75" customHeight="1" x14ac:dyDescent="0.2">
      <c r="A1061" s="72"/>
      <c r="B1061" s="63" t="s">
        <v>143</v>
      </c>
      <c r="C1061" s="60" t="s">
        <v>20</v>
      </c>
      <c r="D1061" s="60"/>
      <c r="E1061" s="64">
        <f t="shared" si="17"/>
        <v>0</v>
      </c>
      <c r="F1061" s="64"/>
      <c r="G1061" s="70"/>
      <c r="H1061" s="60"/>
      <c r="I1061" s="57"/>
      <c r="J1061" s="57"/>
      <c r="K1061" s="57"/>
      <c r="L1061" s="58"/>
      <c r="M1061" s="58"/>
      <c r="N1061" s="58"/>
      <c r="O1061" s="58"/>
      <c r="P1061" s="58"/>
      <c r="Q1061" s="58"/>
      <c r="R1061" s="58"/>
      <c r="S1061" s="58"/>
      <c r="T1061" s="58"/>
      <c r="U1061" s="58"/>
      <c r="V1061" s="58"/>
      <c r="W1061" s="58"/>
      <c r="X1061" s="58"/>
      <c r="Y1061" s="58"/>
      <c r="Z1061" s="58"/>
      <c r="AA1061" s="58"/>
      <c r="AB1061" s="58"/>
      <c r="AC1061" s="58"/>
      <c r="AD1061" s="58"/>
      <c r="AE1061" s="58"/>
      <c r="AF1061" s="58"/>
      <c r="AG1061" s="58"/>
      <c r="AH1061" s="58"/>
      <c r="AI1061" s="58"/>
      <c r="AJ1061" s="58"/>
      <c r="AK1061" s="58"/>
      <c r="AL1061" s="58"/>
      <c r="AM1061" s="58"/>
      <c r="AN1061" s="58"/>
      <c r="AO1061" s="58"/>
      <c r="AP1061" s="58"/>
      <c r="AQ1061" s="58"/>
      <c r="AR1061" s="58"/>
      <c r="AS1061" s="58"/>
      <c r="AT1061" s="58"/>
      <c r="AU1061" s="58"/>
      <c r="AV1061" s="58"/>
      <c r="AW1061" s="58"/>
      <c r="AX1061" s="58"/>
      <c r="AY1061" s="58"/>
      <c r="AZ1061" s="58"/>
      <c r="BA1061" s="58"/>
      <c r="BB1061" s="58"/>
      <c r="BC1061" s="58"/>
      <c r="BD1061" s="58"/>
      <c r="BE1061" s="58"/>
      <c r="BF1061" s="58"/>
      <c r="BG1061" s="58"/>
      <c r="BH1061" s="58"/>
      <c r="BI1061" s="58"/>
      <c r="BJ1061" s="58"/>
      <c r="BK1061" s="58"/>
      <c r="BL1061" s="58"/>
      <c r="BM1061" s="58"/>
      <c r="BN1061" s="58"/>
      <c r="BO1061" s="58"/>
      <c r="BP1061" s="58"/>
      <c r="BQ1061" s="58"/>
      <c r="BR1061" s="58"/>
      <c r="BS1061" s="58"/>
      <c r="BT1061" s="58"/>
      <c r="BU1061" s="58"/>
      <c r="BV1061" s="58"/>
      <c r="BW1061" s="58"/>
      <c r="BX1061" s="58"/>
      <c r="BY1061" s="58"/>
      <c r="BZ1061" s="58"/>
      <c r="CA1061" s="58"/>
      <c r="CB1061" s="58"/>
      <c r="CC1061" s="58"/>
      <c r="CD1061" s="58"/>
      <c r="CE1061" s="58"/>
      <c r="CF1061" s="58"/>
      <c r="CG1061" s="58"/>
      <c r="CH1061" s="58"/>
      <c r="CI1061" s="58"/>
      <c r="CJ1061" s="58"/>
    </row>
    <row r="1062" spans="1:88" s="71" customFormat="1" ht="12.75" customHeight="1" x14ac:dyDescent="0.2">
      <c r="A1062" s="72"/>
      <c r="B1062" s="63"/>
      <c r="C1062" s="60" t="s">
        <v>17</v>
      </c>
      <c r="D1062" s="60"/>
      <c r="E1062" s="64">
        <f t="shared" si="17"/>
        <v>0</v>
      </c>
      <c r="F1062" s="64"/>
      <c r="G1062" s="70"/>
      <c r="H1062" s="60"/>
      <c r="I1062" s="57"/>
      <c r="J1062" s="57"/>
      <c r="K1062" s="57"/>
      <c r="L1062" s="58"/>
      <c r="M1062" s="58"/>
      <c r="N1062" s="58"/>
      <c r="O1062" s="58"/>
      <c r="P1062" s="58"/>
      <c r="Q1062" s="58"/>
      <c r="R1062" s="58"/>
      <c r="S1062" s="58"/>
      <c r="T1062" s="58"/>
      <c r="U1062" s="58"/>
      <c r="V1062" s="58"/>
      <c r="W1062" s="58"/>
      <c r="X1062" s="58"/>
      <c r="Y1062" s="58"/>
      <c r="Z1062" s="58"/>
      <c r="AA1062" s="58"/>
      <c r="AB1062" s="58"/>
      <c r="AC1062" s="58"/>
      <c r="AD1062" s="58"/>
      <c r="AE1062" s="58"/>
      <c r="AF1062" s="58"/>
      <c r="AG1062" s="58"/>
      <c r="AH1062" s="58"/>
      <c r="AI1062" s="58"/>
      <c r="AJ1062" s="58"/>
      <c r="AK1062" s="58"/>
      <c r="AL1062" s="58"/>
      <c r="AM1062" s="58"/>
      <c r="AN1062" s="58"/>
      <c r="AO1062" s="58"/>
      <c r="AP1062" s="58"/>
      <c r="AQ1062" s="58"/>
      <c r="AR1062" s="58"/>
      <c r="AS1062" s="58"/>
      <c r="AT1062" s="58"/>
      <c r="AU1062" s="58"/>
      <c r="AV1062" s="58"/>
      <c r="AW1062" s="58"/>
      <c r="AX1062" s="58"/>
      <c r="AY1062" s="58"/>
      <c r="AZ1062" s="58"/>
      <c r="BA1062" s="58"/>
      <c r="BB1062" s="58"/>
      <c r="BC1062" s="58"/>
      <c r="BD1062" s="58"/>
      <c r="BE1062" s="58"/>
      <c r="BF1062" s="58"/>
      <c r="BG1062" s="58"/>
      <c r="BH1062" s="58"/>
      <c r="BI1062" s="58"/>
      <c r="BJ1062" s="58"/>
      <c r="BK1062" s="58"/>
      <c r="BL1062" s="58"/>
      <c r="BM1062" s="58"/>
      <c r="BN1062" s="58"/>
      <c r="BO1062" s="58"/>
      <c r="BP1062" s="58"/>
      <c r="BQ1062" s="58"/>
      <c r="BR1062" s="58"/>
      <c r="BS1062" s="58"/>
      <c r="BT1062" s="58"/>
      <c r="BU1062" s="58"/>
      <c r="BV1062" s="58"/>
      <c r="BW1062" s="58"/>
      <c r="BX1062" s="58"/>
      <c r="BY1062" s="58"/>
      <c r="BZ1062" s="58"/>
      <c r="CA1062" s="58"/>
      <c r="CB1062" s="58"/>
      <c r="CC1062" s="58"/>
      <c r="CD1062" s="58"/>
      <c r="CE1062" s="58"/>
      <c r="CF1062" s="58"/>
      <c r="CG1062" s="58"/>
      <c r="CH1062" s="58"/>
      <c r="CI1062" s="58"/>
      <c r="CJ1062" s="58"/>
    </row>
    <row r="1063" spans="1:88" s="71" customFormat="1" ht="12.75" customHeight="1" x14ac:dyDescent="0.2">
      <c r="A1063" s="72"/>
      <c r="B1063" s="63" t="s">
        <v>145</v>
      </c>
      <c r="C1063" s="60" t="s">
        <v>20</v>
      </c>
      <c r="D1063" s="60"/>
      <c r="E1063" s="64">
        <f t="shared" si="17"/>
        <v>2.5000000000000001E-2</v>
      </c>
      <c r="F1063" s="64">
        <v>2.5000000000000001E-2</v>
      </c>
      <c r="G1063" s="70"/>
      <c r="H1063" s="60"/>
      <c r="I1063" s="57"/>
      <c r="J1063" s="57"/>
      <c r="K1063" s="57"/>
      <c r="L1063" s="58"/>
      <c r="M1063" s="58"/>
      <c r="N1063" s="58"/>
      <c r="O1063" s="58"/>
      <c r="P1063" s="58"/>
      <c r="Q1063" s="58"/>
      <c r="R1063" s="58"/>
      <c r="S1063" s="58"/>
      <c r="T1063" s="58"/>
      <c r="U1063" s="58"/>
      <c r="V1063" s="58"/>
      <c r="W1063" s="58"/>
      <c r="X1063" s="58"/>
      <c r="Y1063" s="58"/>
      <c r="Z1063" s="58"/>
      <c r="AA1063" s="58"/>
      <c r="AB1063" s="58"/>
      <c r="AC1063" s="58"/>
      <c r="AD1063" s="58"/>
      <c r="AE1063" s="58"/>
      <c r="AF1063" s="58"/>
      <c r="AG1063" s="58"/>
      <c r="AH1063" s="58"/>
      <c r="AI1063" s="58"/>
      <c r="AJ1063" s="58"/>
      <c r="AK1063" s="58"/>
      <c r="AL1063" s="58"/>
      <c r="AM1063" s="58"/>
      <c r="AN1063" s="58"/>
      <c r="AO1063" s="58"/>
      <c r="AP1063" s="58"/>
      <c r="AQ1063" s="58"/>
      <c r="AR1063" s="58"/>
      <c r="AS1063" s="58"/>
      <c r="AT1063" s="58"/>
      <c r="AU1063" s="58"/>
      <c r="AV1063" s="58"/>
      <c r="AW1063" s="58"/>
      <c r="AX1063" s="58"/>
      <c r="AY1063" s="58"/>
      <c r="AZ1063" s="58"/>
      <c r="BA1063" s="58"/>
      <c r="BB1063" s="58"/>
      <c r="BC1063" s="58"/>
      <c r="BD1063" s="58"/>
      <c r="BE1063" s="58"/>
      <c r="BF1063" s="58"/>
      <c r="BG1063" s="58"/>
      <c r="BH1063" s="58"/>
      <c r="BI1063" s="58"/>
      <c r="BJ1063" s="58"/>
      <c r="BK1063" s="58"/>
      <c r="BL1063" s="58"/>
      <c r="BM1063" s="58"/>
      <c r="BN1063" s="58"/>
      <c r="BO1063" s="58"/>
      <c r="BP1063" s="58"/>
      <c r="BQ1063" s="58"/>
      <c r="BR1063" s="58"/>
      <c r="BS1063" s="58"/>
      <c r="BT1063" s="58"/>
      <c r="BU1063" s="58"/>
      <c r="BV1063" s="58"/>
      <c r="BW1063" s="58"/>
      <c r="BX1063" s="58"/>
      <c r="BY1063" s="58"/>
      <c r="BZ1063" s="58"/>
      <c r="CA1063" s="58"/>
      <c r="CB1063" s="58"/>
      <c r="CC1063" s="58"/>
      <c r="CD1063" s="58"/>
      <c r="CE1063" s="58"/>
      <c r="CF1063" s="58"/>
      <c r="CG1063" s="58"/>
      <c r="CH1063" s="58"/>
      <c r="CI1063" s="58"/>
      <c r="CJ1063" s="58"/>
    </row>
    <row r="1064" spans="1:88" s="71" customFormat="1" ht="12.75" customHeight="1" x14ac:dyDescent="0.2">
      <c r="A1064" s="72"/>
      <c r="B1064" s="63"/>
      <c r="C1064" s="60" t="s">
        <v>17</v>
      </c>
      <c r="D1064" s="60"/>
      <c r="E1064" s="64">
        <f t="shared" si="17"/>
        <v>19.024000000000001</v>
      </c>
      <c r="F1064" s="64">
        <v>19.024000000000001</v>
      </c>
      <c r="G1064" s="70"/>
      <c r="H1064" s="60"/>
      <c r="I1064" s="57"/>
      <c r="J1064" s="57"/>
      <c r="K1064" s="57"/>
      <c r="L1064" s="58"/>
      <c r="M1064" s="58"/>
      <c r="N1064" s="58"/>
      <c r="O1064" s="58"/>
      <c r="P1064" s="58"/>
      <c r="Q1064" s="58"/>
      <c r="R1064" s="58"/>
      <c r="S1064" s="58"/>
      <c r="T1064" s="58"/>
      <c r="U1064" s="58"/>
      <c r="V1064" s="58"/>
      <c r="W1064" s="58"/>
      <c r="X1064" s="58"/>
      <c r="Y1064" s="58"/>
      <c r="Z1064" s="58"/>
      <c r="AA1064" s="58"/>
      <c r="AB1064" s="58"/>
      <c r="AC1064" s="58"/>
      <c r="AD1064" s="58"/>
      <c r="AE1064" s="58"/>
      <c r="AF1064" s="58"/>
      <c r="AG1064" s="58"/>
      <c r="AH1064" s="58"/>
      <c r="AI1064" s="58"/>
      <c r="AJ1064" s="58"/>
      <c r="AK1064" s="58"/>
      <c r="AL1064" s="58"/>
      <c r="AM1064" s="58"/>
      <c r="AN1064" s="58"/>
      <c r="AO1064" s="58"/>
      <c r="AP1064" s="58"/>
      <c r="AQ1064" s="58"/>
      <c r="AR1064" s="58"/>
      <c r="AS1064" s="58"/>
      <c r="AT1064" s="58"/>
      <c r="AU1064" s="58"/>
      <c r="AV1064" s="58"/>
      <c r="AW1064" s="58"/>
      <c r="AX1064" s="58"/>
      <c r="AY1064" s="58"/>
      <c r="AZ1064" s="58"/>
      <c r="BA1064" s="58"/>
      <c r="BB1064" s="58"/>
      <c r="BC1064" s="58"/>
      <c r="BD1064" s="58"/>
      <c r="BE1064" s="58"/>
      <c r="BF1064" s="58"/>
      <c r="BG1064" s="58"/>
      <c r="BH1064" s="58"/>
      <c r="BI1064" s="58"/>
      <c r="BJ1064" s="58"/>
      <c r="BK1064" s="58"/>
      <c r="BL1064" s="58"/>
      <c r="BM1064" s="58"/>
      <c r="BN1064" s="58"/>
      <c r="BO1064" s="58"/>
      <c r="BP1064" s="58"/>
      <c r="BQ1064" s="58"/>
      <c r="BR1064" s="58"/>
      <c r="BS1064" s="58"/>
      <c r="BT1064" s="58"/>
      <c r="BU1064" s="58"/>
      <c r="BV1064" s="58"/>
      <c r="BW1064" s="58"/>
      <c r="BX1064" s="58"/>
      <c r="BY1064" s="58"/>
      <c r="BZ1064" s="58"/>
      <c r="CA1064" s="58"/>
      <c r="CB1064" s="58"/>
      <c r="CC1064" s="58"/>
      <c r="CD1064" s="58"/>
      <c r="CE1064" s="58"/>
      <c r="CF1064" s="58"/>
      <c r="CG1064" s="58"/>
      <c r="CH1064" s="58"/>
      <c r="CI1064" s="58"/>
      <c r="CJ1064" s="58"/>
    </row>
    <row r="1065" spans="1:88" s="71" customFormat="1" ht="12.75" customHeight="1" x14ac:dyDescent="0.2">
      <c r="A1065" s="72"/>
      <c r="B1065" s="67" t="s">
        <v>147</v>
      </c>
      <c r="C1065" s="60" t="s">
        <v>148</v>
      </c>
      <c r="D1065" s="60"/>
      <c r="E1065" s="64">
        <f t="shared" si="17"/>
        <v>0</v>
      </c>
      <c r="F1065" s="64"/>
      <c r="G1065" s="70"/>
      <c r="H1065" s="60"/>
      <c r="I1065" s="57"/>
      <c r="J1065" s="57"/>
      <c r="K1065" s="57"/>
      <c r="L1065" s="58"/>
      <c r="M1065" s="58"/>
      <c r="N1065" s="58"/>
      <c r="O1065" s="58"/>
      <c r="P1065" s="58"/>
      <c r="Q1065" s="58"/>
      <c r="R1065" s="58"/>
      <c r="S1065" s="58"/>
      <c r="T1065" s="58"/>
      <c r="U1065" s="58"/>
      <c r="V1065" s="58"/>
      <c r="W1065" s="58"/>
      <c r="X1065" s="58"/>
      <c r="Y1065" s="58"/>
      <c r="Z1065" s="58"/>
      <c r="AA1065" s="58"/>
      <c r="AB1065" s="58"/>
      <c r="AC1065" s="58"/>
      <c r="AD1065" s="58"/>
      <c r="AE1065" s="58"/>
      <c r="AF1065" s="58"/>
      <c r="AG1065" s="58"/>
      <c r="AH1065" s="58"/>
      <c r="AI1065" s="58"/>
      <c r="AJ1065" s="58"/>
      <c r="AK1065" s="58"/>
      <c r="AL1065" s="58"/>
      <c r="AM1065" s="58"/>
      <c r="AN1065" s="58"/>
      <c r="AO1065" s="58"/>
      <c r="AP1065" s="58"/>
      <c r="AQ1065" s="58"/>
      <c r="AR1065" s="58"/>
      <c r="AS1065" s="58"/>
      <c r="AT1065" s="58"/>
      <c r="AU1065" s="58"/>
      <c r="AV1065" s="58"/>
      <c r="AW1065" s="58"/>
      <c r="AX1065" s="58"/>
      <c r="AY1065" s="58"/>
      <c r="AZ1065" s="58"/>
      <c r="BA1065" s="58"/>
      <c r="BB1065" s="58"/>
      <c r="BC1065" s="58"/>
      <c r="BD1065" s="58"/>
      <c r="BE1065" s="58"/>
      <c r="BF1065" s="58"/>
      <c r="BG1065" s="58"/>
      <c r="BH1065" s="58"/>
      <c r="BI1065" s="58"/>
      <c r="BJ1065" s="58"/>
      <c r="BK1065" s="58"/>
      <c r="BL1065" s="58"/>
      <c r="BM1065" s="58"/>
      <c r="BN1065" s="58"/>
      <c r="BO1065" s="58"/>
      <c r="BP1065" s="58"/>
      <c r="BQ1065" s="58"/>
      <c r="BR1065" s="58"/>
      <c r="BS1065" s="58"/>
      <c r="BT1065" s="58"/>
      <c r="BU1065" s="58"/>
      <c r="BV1065" s="58"/>
      <c r="BW1065" s="58"/>
      <c r="BX1065" s="58"/>
      <c r="BY1065" s="58"/>
      <c r="BZ1065" s="58"/>
      <c r="CA1065" s="58"/>
      <c r="CB1065" s="58"/>
      <c r="CC1065" s="58"/>
      <c r="CD1065" s="58"/>
      <c r="CE1065" s="58"/>
      <c r="CF1065" s="58"/>
      <c r="CG1065" s="58"/>
      <c r="CH1065" s="58"/>
      <c r="CI1065" s="58"/>
      <c r="CJ1065" s="58"/>
    </row>
    <row r="1066" spans="1:88" s="71" customFormat="1" ht="12.75" customHeight="1" x14ac:dyDescent="0.2">
      <c r="A1066" s="72"/>
      <c r="B1066" s="67"/>
      <c r="C1066" s="60" t="s">
        <v>17</v>
      </c>
      <c r="D1066" s="60"/>
      <c r="E1066" s="64">
        <f t="shared" si="17"/>
        <v>0</v>
      </c>
      <c r="F1066" s="64"/>
      <c r="G1066" s="70"/>
      <c r="H1066" s="60"/>
      <c r="I1066" s="57"/>
      <c r="J1066" s="57"/>
      <c r="K1066" s="57"/>
      <c r="L1066" s="58"/>
      <c r="M1066" s="58"/>
      <c r="N1066" s="58"/>
      <c r="O1066" s="58"/>
      <c r="P1066" s="58"/>
      <c r="Q1066" s="58"/>
      <c r="R1066" s="58"/>
      <c r="S1066" s="58"/>
      <c r="T1066" s="58"/>
      <c r="U1066" s="58"/>
      <c r="V1066" s="58"/>
      <c r="W1066" s="58"/>
      <c r="X1066" s="58"/>
      <c r="Y1066" s="58"/>
      <c r="Z1066" s="58"/>
      <c r="AA1066" s="58"/>
      <c r="AB1066" s="58"/>
      <c r="AC1066" s="58"/>
      <c r="AD1066" s="58"/>
      <c r="AE1066" s="58"/>
      <c r="AF1066" s="58"/>
      <c r="AG1066" s="58"/>
      <c r="AH1066" s="58"/>
      <c r="AI1066" s="58"/>
      <c r="AJ1066" s="58"/>
      <c r="AK1066" s="58"/>
      <c r="AL1066" s="58"/>
      <c r="AM1066" s="58"/>
      <c r="AN1066" s="58"/>
      <c r="AO1066" s="58"/>
      <c r="AP1066" s="58"/>
      <c r="AQ1066" s="58"/>
      <c r="AR1066" s="58"/>
      <c r="AS1066" s="58"/>
      <c r="AT1066" s="58"/>
      <c r="AU1066" s="58"/>
      <c r="AV1066" s="58"/>
      <c r="AW1066" s="58"/>
      <c r="AX1066" s="58"/>
      <c r="AY1066" s="58"/>
      <c r="AZ1066" s="58"/>
      <c r="BA1066" s="58"/>
      <c r="BB1066" s="58"/>
      <c r="BC1066" s="58"/>
      <c r="BD1066" s="58"/>
      <c r="BE1066" s="58"/>
      <c r="BF1066" s="58"/>
      <c r="BG1066" s="58"/>
      <c r="BH1066" s="58"/>
      <c r="BI1066" s="58"/>
      <c r="BJ1066" s="58"/>
      <c r="BK1066" s="58"/>
      <c r="BL1066" s="58"/>
      <c r="BM1066" s="58"/>
      <c r="BN1066" s="58"/>
      <c r="BO1066" s="58"/>
      <c r="BP1066" s="58"/>
      <c r="BQ1066" s="58"/>
      <c r="BR1066" s="58"/>
      <c r="BS1066" s="58"/>
      <c r="BT1066" s="58"/>
      <c r="BU1066" s="58"/>
      <c r="BV1066" s="58"/>
      <c r="BW1066" s="58"/>
      <c r="BX1066" s="58"/>
      <c r="BY1066" s="58"/>
      <c r="BZ1066" s="58"/>
      <c r="CA1066" s="58"/>
      <c r="CB1066" s="58"/>
      <c r="CC1066" s="58"/>
      <c r="CD1066" s="58"/>
      <c r="CE1066" s="58"/>
      <c r="CF1066" s="58"/>
      <c r="CG1066" s="58"/>
      <c r="CH1066" s="58"/>
      <c r="CI1066" s="58"/>
      <c r="CJ1066" s="58"/>
    </row>
    <row r="1067" spans="1:88" s="71" customFormat="1" ht="12.75" customHeight="1" x14ac:dyDescent="0.2">
      <c r="A1067" s="72"/>
      <c r="B1067" s="63" t="s">
        <v>150</v>
      </c>
      <c r="C1067" s="60" t="s">
        <v>64</v>
      </c>
      <c r="D1067" s="68"/>
      <c r="E1067" s="64">
        <f t="shared" si="17"/>
        <v>0</v>
      </c>
      <c r="F1067" s="64"/>
      <c r="G1067" s="70"/>
      <c r="H1067" s="68"/>
      <c r="I1067" s="57"/>
      <c r="J1067" s="57"/>
      <c r="K1067" s="57"/>
      <c r="L1067" s="58"/>
      <c r="M1067" s="58"/>
      <c r="N1067" s="58"/>
      <c r="O1067" s="58"/>
      <c r="P1067" s="58"/>
      <c r="Q1067" s="58"/>
      <c r="R1067" s="58"/>
      <c r="S1067" s="58"/>
      <c r="T1067" s="58"/>
      <c r="U1067" s="58"/>
      <c r="V1067" s="58"/>
      <c r="W1067" s="58"/>
      <c r="X1067" s="58"/>
      <c r="Y1067" s="58"/>
      <c r="Z1067" s="58"/>
      <c r="AA1067" s="58"/>
      <c r="AB1067" s="58"/>
      <c r="AC1067" s="58"/>
      <c r="AD1067" s="58"/>
      <c r="AE1067" s="58"/>
      <c r="AF1067" s="58"/>
      <c r="AG1067" s="58"/>
      <c r="AH1067" s="58"/>
      <c r="AI1067" s="58"/>
      <c r="AJ1067" s="58"/>
      <c r="AK1067" s="58"/>
      <c r="AL1067" s="58"/>
      <c r="AM1067" s="58"/>
      <c r="AN1067" s="58"/>
      <c r="AO1067" s="58"/>
      <c r="AP1067" s="58"/>
      <c r="AQ1067" s="58"/>
      <c r="AR1067" s="58"/>
      <c r="AS1067" s="58"/>
      <c r="AT1067" s="58"/>
      <c r="AU1067" s="58"/>
      <c r="AV1067" s="58"/>
      <c r="AW1067" s="58"/>
      <c r="AX1067" s="58"/>
      <c r="AY1067" s="58"/>
      <c r="AZ1067" s="58"/>
      <c r="BA1067" s="58"/>
      <c r="BB1067" s="58"/>
      <c r="BC1067" s="58"/>
      <c r="BD1067" s="58"/>
      <c r="BE1067" s="58"/>
      <c r="BF1067" s="58"/>
      <c r="BG1067" s="58"/>
      <c r="BH1067" s="58"/>
      <c r="BI1067" s="58"/>
      <c r="BJ1067" s="58"/>
      <c r="BK1067" s="58"/>
      <c r="BL1067" s="58"/>
      <c r="BM1067" s="58"/>
      <c r="BN1067" s="58"/>
      <c r="BO1067" s="58"/>
      <c r="BP1067" s="58"/>
      <c r="BQ1067" s="58"/>
      <c r="BR1067" s="58"/>
      <c r="BS1067" s="58"/>
      <c r="BT1067" s="58"/>
      <c r="BU1067" s="58"/>
      <c r="BV1067" s="58"/>
      <c r="BW1067" s="58"/>
      <c r="BX1067" s="58"/>
      <c r="BY1067" s="58"/>
      <c r="BZ1067" s="58"/>
      <c r="CA1067" s="58"/>
      <c r="CB1067" s="58"/>
      <c r="CC1067" s="58"/>
      <c r="CD1067" s="58"/>
      <c r="CE1067" s="58"/>
      <c r="CF1067" s="58"/>
      <c r="CG1067" s="58"/>
      <c r="CH1067" s="58"/>
      <c r="CI1067" s="58"/>
      <c r="CJ1067" s="58"/>
    </row>
    <row r="1068" spans="1:88" s="71" customFormat="1" ht="12.75" customHeight="1" x14ac:dyDescent="0.2">
      <c r="A1068" s="76"/>
      <c r="B1068" s="63"/>
      <c r="C1068" s="60" t="s">
        <v>17</v>
      </c>
      <c r="D1068" s="68"/>
      <c r="E1068" s="64">
        <f t="shared" si="17"/>
        <v>0</v>
      </c>
      <c r="F1068" s="64"/>
      <c r="G1068" s="70"/>
      <c r="H1068" s="68"/>
      <c r="I1068" s="57"/>
      <c r="J1068" s="57"/>
      <c r="K1068" s="57"/>
      <c r="L1068" s="58"/>
      <c r="M1068" s="58"/>
      <c r="N1068" s="58"/>
      <c r="O1068" s="58"/>
      <c r="P1068" s="58"/>
      <c r="Q1068" s="58"/>
      <c r="R1068" s="58"/>
      <c r="S1068" s="58"/>
      <c r="T1068" s="58"/>
      <c r="U1068" s="58"/>
      <c r="V1068" s="58"/>
      <c r="W1068" s="58"/>
      <c r="X1068" s="58"/>
      <c r="Y1068" s="58"/>
      <c r="Z1068" s="58"/>
      <c r="AA1068" s="58"/>
      <c r="AB1068" s="58"/>
      <c r="AC1068" s="58"/>
      <c r="AD1068" s="58"/>
      <c r="AE1068" s="58"/>
      <c r="AF1068" s="58"/>
      <c r="AG1068" s="58"/>
      <c r="AH1068" s="58"/>
      <c r="AI1068" s="58"/>
      <c r="AJ1068" s="58"/>
      <c r="AK1068" s="58"/>
      <c r="AL1068" s="58"/>
      <c r="AM1068" s="58"/>
      <c r="AN1068" s="58"/>
      <c r="AO1068" s="58"/>
      <c r="AP1068" s="58"/>
      <c r="AQ1068" s="58"/>
      <c r="AR1068" s="58"/>
      <c r="AS1068" s="58"/>
      <c r="AT1068" s="58"/>
      <c r="AU1068" s="58"/>
      <c r="AV1068" s="58"/>
      <c r="AW1068" s="58"/>
      <c r="AX1068" s="58"/>
      <c r="AY1068" s="58"/>
      <c r="AZ1068" s="58"/>
      <c r="BA1068" s="58"/>
      <c r="BB1068" s="58"/>
      <c r="BC1068" s="58"/>
      <c r="BD1068" s="58"/>
      <c r="BE1068" s="58"/>
      <c r="BF1068" s="58"/>
      <c r="BG1068" s="58"/>
      <c r="BH1068" s="58"/>
      <c r="BI1068" s="58"/>
      <c r="BJ1068" s="58"/>
      <c r="BK1068" s="58"/>
      <c r="BL1068" s="58"/>
      <c r="BM1068" s="58"/>
      <c r="BN1068" s="58"/>
      <c r="BO1068" s="58"/>
      <c r="BP1068" s="58"/>
      <c r="BQ1068" s="58"/>
      <c r="BR1068" s="58"/>
      <c r="BS1068" s="58"/>
      <c r="BT1068" s="58"/>
      <c r="BU1068" s="58"/>
      <c r="BV1068" s="58"/>
      <c r="BW1068" s="58"/>
      <c r="BX1068" s="58"/>
      <c r="BY1068" s="58"/>
      <c r="BZ1068" s="58"/>
      <c r="CA1068" s="58"/>
      <c r="CB1068" s="58"/>
      <c r="CC1068" s="58"/>
      <c r="CD1068" s="58"/>
      <c r="CE1068" s="58"/>
      <c r="CF1068" s="58"/>
      <c r="CG1068" s="58"/>
      <c r="CH1068" s="58"/>
      <c r="CI1068" s="58"/>
      <c r="CJ1068" s="58"/>
    </row>
    <row r="1069" spans="1:88" s="71" customFormat="1" ht="12.75" customHeight="1" x14ac:dyDescent="0.2">
      <c r="A1069" s="18">
        <v>22</v>
      </c>
      <c r="B1069" s="69" t="s">
        <v>171</v>
      </c>
      <c r="C1069" s="60" t="s">
        <v>19</v>
      </c>
      <c r="D1069" s="68"/>
      <c r="E1069" s="70">
        <f t="shared" si="17"/>
        <v>1</v>
      </c>
      <c r="F1069" s="70"/>
      <c r="G1069" s="70">
        <v>1</v>
      </c>
      <c r="H1069" s="68"/>
      <c r="I1069" s="57"/>
      <c r="J1069" s="57"/>
      <c r="K1069" s="57"/>
      <c r="L1069" s="58"/>
      <c r="M1069" s="58"/>
      <c r="N1069" s="58"/>
      <c r="O1069" s="58"/>
      <c r="P1069" s="58"/>
      <c r="Q1069" s="58"/>
      <c r="R1069" s="58"/>
      <c r="S1069" s="58"/>
      <c r="T1069" s="58"/>
      <c r="U1069" s="58"/>
      <c r="V1069" s="58"/>
      <c r="W1069" s="58"/>
      <c r="X1069" s="58"/>
      <c r="Y1069" s="58"/>
      <c r="Z1069" s="58"/>
      <c r="AA1069" s="58"/>
      <c r="AB1069" s="58"/>
      <c r="AC1069" s="58"/>
      <c r="AD1069" s="58"/>
      <c r="AE1069" s="58"/>
      <c r="AF1069" s="58"/>
      <c r="AG1069" s="58"/>
      <c r="AH1069" s="58"/>
      <c r="AI1069" s="58"/>
      <c r="AJ1069" s="58"/>
      <c r="AK1069" s="58"/>
      <c r="AL1069" s="58"/>
      <c r="AM1069" s="58"/>
      <c r="AN1069" s="58"/>
      <c r="AO1069" s="58"/>
      <c r="AP1069" s="58"/>
      <c r="AQ1069" s="58"/>
      <c r="AR1069" s="58"/>
      <c r="AS1069" s="58"/>
      <c r="AT1069" s="58"/>
      <c r="AU1069" s="58"/>
      <c r="AV1069" s="58"/>
      <c r="AW1069" s="58"/>
      <c r="AX1069" s="58"/>
      <c r="AY1069" s="58"/>
      <c r="AZ1069" s="58"/>
      <c r="BA1069" s="58"/>
      <c r="BB1069" s="58"/>
      <c r="BC1069" s="58"/>
      <c r="BD1069" s="58"/>
      <c r="BE1069" s="58"/>
      <c r="BF1069" s="58"/>
      <c r="BG1069" s="58"/>
      <c r="BH1069" s="58"/>
      <c r="BI1069" s="58"/>
      <c r="BJ1069" s="58"/>
      <c r="BK1069" s="58"/>
      <c r="BL1069" s="58"/>
      <c r="BM1069" s="58"/>
      <c r="BN1069" s="58"/>
      <c r="BO1069" s="58"/>
      <c r="BP1069" s="58"/>
      <c r="BQ1069" s="58"/>
      <c r="BR1069" s="58"/>
      <c r="BS1069" s="58"/>
      <c r="BT1069" s="58"/>
      <c r="BU1069" s="58"/>
      <c r="BV1069" s="58"/>
      <c r="BW1069" s="58"/>
      <c r="BX1069" s="58"/>
      <c r="BY1069" s="58"/>
      <c r="BZ1069" s="58"/>
      <c r="CA1069" s="58"/>
      <c r="CB1069" s="58"/>
      <c r="CC1069" s="58"/>
      <c r="CD1069" s="58"/>
      <c r="CE1069" s="58"/>
      <c r="CF1069" s="58"/>
      <c r="CG1069" s="58"/>
      <c r="CH1069" s="58"/>
      <c r="CI1069" s="58"/>
      <c r="CJ1069" s="58"/>
    </row>
    <row r="1070" spans="1:88" s="71" customFormat="1" ht="12.75" customHeight="1" x14ac:dyDescent="0.2">
      <c r="A1070" s="72"/>
      <c r="B1070" s="73"/>
      <c r="C1070" s="60" t="s">
        <v>17</v>
      </c>
      <c r="D1070" s="61"/>
      <c r="E1070" s="70">
        <f t="shared" si="17"/>
        <v>474.197</v>
      </c>
      <c r="F1070" s="70">
        <f>F1072+F1074+F1076+F1078</f>
        <v>0</v>
      </c>
      <c r="G1070" s="70">
        <f>G1072+G1074+G1076+G1078</f>
        <v>474.197</v>
      </c>
      <c r="H1070" s="61"/>
      <c r="I1070" s="57"/>
      <c r="J1070" s="57"/>
      <c r="K1070" s="57"/>
      <c r="L1070" s="58"/>
      <c r="M1070" s="58"/>
      <c r="N1070" s="58"/>
      <c r="O1070" s="58"/>
      <c r="P1070" s="58"/>
      <c r="Q1070" s="58"/>
      <c r="R1070" s="58"/>
      <c r="S1070" s="58"/>
      <c r="T1070" s="58"/>
      <c r="U1070" s="58"/>
      <c r="V1070" s="58"/>
      <c r="W1070" s="58"/>
      <c r="X1070" s="58"/>
      <c r="Y1070" s="58"/>
      <c r="Z1070" s="58"/>
      <c r="AA1070" s="58"/>
      <c r="AB1070" s="58"/>
      <c r="AC1070" s="58"/>
      <c r="AD1070" s="58"/>
      <c r="AE1070" s="58"/>
      <c r="AF1070" s="58"/>
      <c r="AG1070" s="58"/>
      <c r="AH1070" s="58"/>
      <c r="AI1070" s="58"/>
      <c r="AJ1070" s="58"/>
      <c r="AK1070" s="58"/>
      <c r="AL1070" s="58"/>
      <c r="AM1070" s="58"/>
      <c r="AN1070" s="58"/>
      <c r="AO1070" s="58"/>
      <c r="AP1070" s="58"/>
      <c r="AQ1070" s="58"/>
      <c r="AR1070" s="58"/>
      <c r="AS1070" s="58"/>
      <c r="AT1070" s="58"/>
      <c r="AU1070" s="58"/>
      <c r="AV1070" s="58"/>
      <c r="AW1070" s="58"/>
      <c r="AX1070" s="58"/>
      <c r="AY1070" s="58"/>
      <c r="AZ1070" s="58"/>
      <c r="BA1070" s="58"/>
      <c r="BB1070" s="58"/>
      <c r="BC1070" s="58"/>
      <c r="BD1070" s="58"/>
      <c r="BE1070" s="58"/>
      <c r="BF1070" s="58"/>
      <c r="BG1070" s="58"/>
      <c r="BH1070" s="58"/>
      <c r="BI1070" s="58"/>
      <c r="BJ1070" s="58"/>
      <c r="BK1070" s="58"/>
      <c r="BL1070" s="58"/>
      <c r="BM1070" s="58"/>
      <c r="BN1070" s="58"/>
      <c r="BO1070" s="58"/>
      <c r="BP1070" s="58"/>
      <c r="BQ1070" s="58"/>
      <c r="BR1070" s="58"/>
      <c r="BS1070" s="58"/>
      <c r="BT1070" s="58"/>
      <c r="BU1070" s="58"/>
      <c r="BV1070" s="58"/>
      <c r="BW1070" s="58"/>
      <c r="BX1070" s="58"/>
      <c r="BY1070" s="58"/>
      <c r="BZ1070" s="58"/>
      <c r="CA1070" s="58"/>
      <c r="CB1070" s="58"/>
      <c r="CC1070" s="58"/>
      <c r="CD1070" s="58"/>
      <c r="CE1070" s="58"/>
      <c r="CF1070" s="58"/>
      <c r="CG1070" s="58"/>
      <c r="CH1070" s="58"/>
      <c r="CI1070" s="58"/>
      <c r="CJ1070" s="58"/>
    </row>
    <row r="1071" spans="1:88" s="71" customFormat="1" ht="12.75" customHeight="1" x14ac:dyDescent="0.2">
      <c r="A1071" s="72"/>
      <c r="B1071" s="63" t="s">
        <v>143</v>
      </c>
      <c r="C1071" s="60" t="s">
        <v>20</v>
      </c>
      <c r="D1071" s="60"/>
      <c r="E1071" s="70">
        <f t="shared" si="17"/>
        <v>0.377</v>
      </c>
      <c r="F1071" s="70"/>
      <c r="G1071" s="70">
        <v>0.377</v>
      </c>
      <c r="H1071" s="60"/>
      <c r="I1071" s="57"/>
      <c r="J1071" s="57"/>
      <c r="K1071" s="57"/>
      <c r="L1071" s="58"/>
      <c r="M1071" s="58"/>
      <c r="N1071" s="58"/>
      <c r="O1071" s="58"/>
      <c r="P1071" s="58"/>
      <c r="Q1071" s="58"/>
      <c r="R1071" s="58"/>
      <c r="S1071" s="58"/>
      <c r="T1071" s="58"/>
      <c r="U1071" s="58"/>
      <c r="V1071" s="58"/>
      <c r="W1071" s="58"/>
      <c r="X1071" s="58"/>
      <c r="Y1071" s="58"/>
      <c r="Z1071" s="58"/>
      <c r="AA1071" s="58"/>
      <c r="AB1071" s="58"/>
      <c r="AC1071" s="58"/>
      <c r="AD1071" s="58"/>
      <c r="AE1071" s="58"/>
      <c r="AF1071" s="58"/>
      <c r="AG1071" s="58"/>
      <c r="AH1071" s="58"/>
      <c r="AI1071" s="58"/>
      <c r="AJ1071" s="58"/>
      <c r="AK1071" s="58"/>
      <c r="AL1071" s="58"/>
      <c r="AM1071" s="58"/>
      <c r="AN1071" s="58"/>
      <c r="AO1071" s="58"/>
      <c r="AP1071" s="58"/>
      <c r="AQ1071" s="58"/>
      <c r="AR1071" s="58"/>
      <c r="AS1071" s="58"/>
      <c r="AT1071" s="58"/>
      <c r="AU1071" s="58"/>
      <c r="AV1071" s="58"/>
      <c r="AW1071" s="58"/>
      <c r="AX1071" s="58"/>
      <c r="AY1071" s="58"/>
      <c r="AZ1071" s="58"/>
      <c r="BA1071" s="58"/>
      <c r="BB1071" s="58"/>
      <c r="BC1071" s="58"/>
      <c r="BD1071" s="58"/>
      <c r="BE1071" s="58"/>
      <c r="BF1071" s="58"/>
      <c r="BG1071" s="58"/>
      <c r="BH1071" s="58"/>
      <c r="BI1071" s="58"/>
      <c r="BJ1071" s="58"/>
      <c r="BK1071" s="58"/>
      <c r="BL1071" s="58"/>
      <c r="BM1071" s="58"/>
      <c r="BN1071" s="58"/>
      <c r="BO1071" s="58"/>
      <c r="BP1071" s="58"/>
      <c r="BQ1071" s="58"/>
      <c r="BR1071" s="58"/>
      <c r="BS1071" s="58"/>
      <c r="BT1071" s="58"/>
      <c r="BU1071" s="58"/>
      <c r="BV1071" s="58"/>
      <c r="BW1071" s="58"/>
      <c r="BX1071" s="58"/>
      <c r="BY1071" s="58"/>
      <c r="BZ1071" s="58"/>
      <c r="CA1071" s="58"/>
      <c r="CB1071" s="58"/>
      <c r="CC1071" s="58"/>
      <c r="CD1071" s="58"/>
      <c r="CE1071" s="58"/>
      <c r="CF1071" s="58"/>
      <c r="CG1071" s="58"/>
      <c r="CH1071" s="58"/>
      <c r="CI1071" s="58"/>
      <c r="CJ1071" s="58"/>
    </row>
    <row r="1072" spans="1:88" s="71" customFormat="1" ht="12.75" customHeight="1" x14ac:dyDescent="0.2">
      <c r="A1072" s="72"/>
      <c r="B1072" s="63"/>
      <c r="C1072" s="60" t="s">
        <v>17</v>
      </c>
      <c r="D1072" s="60"/>
      <c r="E1072" s="70">
        <f t="shared" si="17"/>
        <v>474.197</v>
      </c>
      <c r="F1072" s="70"/>
      <c r="G1072" s="70">
        <v>474.197</v>
      </c>
      <c r="H1072" s="60"/>
      <c r="I1072" s="57"/>
      <c r="J1072" s="57"/>
      <c r="K1072" s="57"/>
      <c r="L1072" s="58"/>
      <c r="M1072" s="58"/>
      <c r="N1072" s="58"/>
      <c r="O1072" s="58"/>
      <c r="P1072" s="58"/>
      <c r="Q1072" s="58"/>
      <c r="R1072" s="58"/>
      <c r="S1072" s="58"/>
      <c r="T1072" s="58"/>
      <c r="U1072" s="58"/>
      <c r="V1072" s="58"/>
      <c r="W1072" s="58"/>
      <c r="X1072" s="58"/>
      <c r="Y1072" s="58"/>
      <c r="Z1072" s="58"/>
      <c r="AA1072" s="58"/>
      <c r="AB1072" s="58"/>
      <c r="AC1072" s="58"/>
      <c r="AD1072" s="58"/>
      <c r="AE1072" s="58"/>
      <c r="AF1072" s="58"/>
      <c r="AG1072" s="58"/>
      <c r="AH1072" s="58"/>
      <c r="AI1072" s="58"/>
      <c r="AJ1072" s="58"/>
      <c r="AK1072" s="58"/>
      <c r="AL1072" s="58"/>
      <c r="AM1072" s="58"/>
      <c r="AN1072" s="58"/>
      <c r="AO1072" s="58"/>
      <c r="AP1072" s="58"/>
      <c r="AQ1072" s="58"/>
      <c r="AR1072" s="58"/>
      <c r="AS1072" s="58"/>
      <c r="AT1072" s="58"/>
      <c r="AU1072" s="58"/>
      <c r="AV1072" s="58"/>
      <c r="AW1072" s="58"/>
      <c r="AX1072" s="58"/>
      <c r="AY1072" s="58"/>
      <c r="AZ1072" s="58"/>
      <c r="BA1072" s="58"/>
      <c r="BB1072" s="58"/>
      <c r="BC1072" s="58"/>
      <c r="BD1072" s="58"/>
      <c r="BE1072" s="58"/>
      <c r="BF1072" s="58"/>
      <c r="BG1072" s="58"/>
      <c r="BH1072" s="58"/>
      <c r="BI1072" s="58"/>
      <c r="BJ1072" s="58"/>
      <c r="BK1072" s="58"/>
      <c r="BL1072" s="58"/>
      <c r="BM1072" s="58"/>
      <c r="BN1072" s="58"/>
      <c r="BO1072" s="58"/>
      <c r="BP1072" s="58"/>
      <c r="BQ1072" s="58"/>
      <c r="BR1072" s="58"/>
      <c r="BS1072" s="58"/>
      <c r="BT1072" s="58"/>
      <c r="BU1072" s="58"/>
      <c r="BV1072" s="58"/>
      <c r="BW1072" s="58"/>
      <c r="BX1072" s="58"/>
      <c r="BY1072" s="58"/>
      <c r="BZ1072" s="58"/>
      <c r="CA1072" s="58"/>
      <c r="CB1072" s="58"/>
      <c r="CC1072" s="58"/>
      <c r="CD1072" s="58"/>
      <c r="CE1072" s="58"/>
      <c r="CF1072" s="58"/>
      <c r="CG1072" s="58"/>
      <c r="CH1072" s="58"/>
      <c r="CI1072" s="58"/>
      <c r="CJ1072" s="58"/>
    </row>
    <row r="1073" spans="1:88" s="71" customFormat="1" ht="12.75" customHeight="1" x14ac:dyDescent="0.2">
      <c r="A1073" s="72"/>
      <c r="B1073" s="63" t="s">
        <v>145</v>
      </c>
      <c r="C1073" s="60" t="s">
        <v>20</v>
      </c>
      <c r="D1073" s="60"/>
      <c r="E1073" s="70">
        <f t="shared" si="17"/>
        <v>0</v>
      </c>
      <c r="F1073" s="70"/>
      <c r="G1073" s="70"/>
      <c r="H1073" s="60"/>
      <c r="I1073" s="57"/>
      <c r="J1073" s="57"/>
      <c r="K1073" s="57"/>
      <c r="L1073" s="58"/>
      <c r="M1073" s="58"/>
      <c r="N1073" s="58"/>
      <c r="O1073" s="58"/>
      <c r="P1073" s="58"/>
      <c r="Q1073" s="58"/>
      <c r="R1073" s="58"/>
      <c r="S1073" s="58"/>
      <c r="T1073" s="58"/>
      <c r="U1073" s="58"/>
      <c r="V1073" s="58"/>
      <c r="W1073" s="58"/>
      <c r="X1073" s="58"/>
      <c r="Y1073" s="58"/>
      <c r="Z1073" s="58"/>
      <c r="AA1073" s="58"/>
      <c r="AB1073" s="58"/>
      <c r="AC1073" s="58"/>
      <c r="AD1073" s="58"/>
      <c r="AE1073" s="58"/>
      <c r="AF1073" s="58"/>
      <c r="AG1073" s="58"/>
      <c r="AH1073" s="58"/>
      <c r="AI1073" s="58"/>
      <c r="AJ1073" s="58"/>
      <c r="AK1073" s="58"/>
      <c r="AL1073" s="58"/>
      <c r="AM1073" s="58"/>
      <c r="AN1073" s="58"/>
      <c r="AO1073" s="58"/>
      <c r="AP1073" s="58"/>
      <c r="AQ1073" s="58"/>
      <c r="AR1073" s="58"/>
      <c r="AS1073" s="58"/>
      <c r="AT1073" s="58"/>
      <c r="AU1073" s="58"/>
      <c r="AV1073" s="58"/>
      <c r="AW1073" s="58"/>
      <c r="AX1073" s="58"/>
      <c r="AY1073" s="58"/>
      <c r="AZ1073" s="58"/>
      <c r="BA1073" s="58"/>
      <c r="BB1073" s="58"/>
      <c r="BC1073" s="58"/>
      <c r="BD1073" s="58"/>
      <c r="BE1073" s="58"/>
      <c r="BF1073" s="58"/>
      <c r="BG1073" s="58"/>
      <c r="BH1073" s="58"/>
      <c r="BI1073" s="58"/>
      <c r="BJ1073" s="58"/>
      <c r="BK1073" s="58"/>
      <c r="BL1073" s="58"/>
      <c r="BM1073" s="58"/>
      <c r="BN1073" s="58"/>
      <c r="BO1073" s="58"/>
      <c r="BP1073" s="58"/>
      <c r="BQ1073" s="58"/>
      <c r="BR1073" s="58"/>
      <c r="BS1073" s="58"/>
      <c r="BT1073" s="58"/>
      <c r="BU1073" s="58"/>
      <c r="BV1073" s="58"/>
      <c r="BW1073" s="58"/>
      <c r="BX1073" s="58"/>
      <c r="BY1073" s="58"/>
      <c r="BZ1073" s="58"/>
      <c r="CA1073" s="58"/>
      <c r="CB1073" s="58"/>
      <c r="CC1073" s="58"/>
      <c r="CD1073" s="58"/>
      <c r="CE1073" s="58"/>
      <c r="CF1073" s="58"/>
      <c r="CG1073" s="58"/>
      <c r="CH1073" s="58"/>
      <c r="CI1073" s="58"/>
      <c r="CJ1073" s="58"/>
    </row>
    <row r="1074" spans="1:88" s="71" customFormat="1" ht="12.75" customHeight="1" x14ac:dyDescent="0.2">
      <c r="A1074" s="72"/>
      <c r="B1074" s="63"/>
      <c r="C1074" s="60" t="s">
        <v>17</v>
      </c>
      <c r="D1074" s="60"/>
      <c r="E1074" s="70">
        <f t="shared" si="17"/>
        <v>0</v>
      </c>
      <c r="F1074" s="70"/>
      <c r="G1074" s="70"/>
      <c r="H1074" s="60"/>
      <c r="I1074" s="57"/>
      <c r="J1074" s="57"/>
      <c r="K1074" s="57"/>
      <c r="L1074" s="58"/>
      <c r="M1074" s="58"/>
      <c r="N1074" s="58"/>
      <c r="O1074" s="58"/>
      <c r="P1074" s="58"/>
      <c r="Q1074" s="58"/>
      <c r="R1074" s="58"/>
      <c r="S1074" s="58"/>
      <c r="T1074" s="58"/>
      <c r="U1074" s="58"/>
      <c r="V1074" s="58"/>
      <c r="W1074" s="58"/>
      <c r="X1074" s="58"/>
      <c r="Y1074" s="58"/>
      <c r="Z1074" s="58"/>
      <c r="AA1074" s="58"/>
      <c r="AB1074" s="58"/>
      <c r="AC1074" s="58"/>
      <c r="AD1074" s="58"/>
      <c r="AE1074" s="58"/>
      <c r="AF1074" s="58"/>
      <c r="AG1074" s="58"/>
      <c r="AH1074" s="58"/>
      <c r="AI1074" s="58"/>
      <c r="AJ1074" s="58"/>
      <c r="AK1074" s="58"/>
      <c r="AL1074" s="58"/>
      <c r="AM1074" s="58"/>
      <c r="AN1074" s="58"/>
      <c r="AO1074" s="58"/>
      <c r="AP1074" s="58"/>
      <c r="AQ1074" s="58"/>
      <c r="AR1074" s="58"/>
      <c r="AS1074" s="58"/>
      <c r="AT1074" s="58"/>
      <c r="AU1074" s="58"/>
      <c r="AV1074" s="58"/>
      <c r="AW1074" s="58"/>
      <c r="AX1074" s="58"/>
      <c r="AY1074" s="58"/>
      <c r="AZ1074" s="58"/>
      <c r="BA1074" s="58"/>
      <c r="BB1074" s="58"/>
      <c r="BC1074" s="58"/>
      <c r="BD1074" s="58"/>
      <c r="BE1074" s="58"/>
      <c r="BF1074" s="58"/>
      <c r="BG1074" s="58"/>
      <c r="BH1074" s="58"/>
      <c r="BI1074" s="58"/>
      <c r="BJ1074" s="58"/>
      <c r="BK1074" s="58"/>
      <c r="BL1074" s="58"/>
      <c r="BM1074" s="58"/>
      <c r="BN1074" s="58"/>
      <c r="BO1074" s="58"/>
      <c r="BP1074" s="58"/>
      <c r="BQ1074" s="58"/>
      <c r="BR1074" s="58"/>
      <c r="BS1074" s="58"/>
      <c r="BT1074" s="58"/>
      <c r="BU1074" s="58"/>
      <c r="BV1074" s="58"/>
      <c r="BW1074" s="58"/>
      <c r="BX1074" s="58"/>
      <c r="BY1074" s="58"/>
      <c r="BZ1074" s="58"/>
      <c r="CA1074" s="58"/>
      <c r="CB1074" s="58"/>
      <c r="CC1074" s="58"/>
      <c r="CD1074" s="58"/>
      <c r="CE1074" s="58"/>
      <c r="CF1074" s="58"/>
      <c r="CG1074" s="58"/>
      <c r="CH1074" s="58"/>
      <c r="CI1074" s="58"/>
      <c r="CJ1074" s="58"/>
    </row>
    <row r="1075" spans="1:88" s="71" customFormat="1" ht="12.75" customHeight="1" x14ac:dyDescent="0.2">
      <c r="A1075" s="72"/>
      <c r="B1075" s="67" t="s">
        <v>147</v>
      </c>
      <c r="C1075" s="60" t="s">
        <v>148</v>
      </c>
      <c r="D1075" s="60"/>
      <c r="E1075" s="70">
        <f t="shared" si="17"/>
        <v>0</v>
      </c>
      <c r="F1075" s="70"/>
      <c r="G1075" s="70"/>
      <c r="H1075" s="60"/>
      <c r="I1075" s="57"/>
      <c r="J1075" s="57"/>
      <c r="K1075" s="57"/>
      <c r="L1075" s="58"/>
      <c r="M1075" s="58"/>
      <c r="N1075" s="58"/>
      <c r="O1075" s="58"/>
      <c r="P1075" s="58"/>
      <c r="Q1075" s="58"/>
      <c r="R1075" s="58"/>
      <c r="S1075" s="58"/>
      <c r="T1075" s="58"/>
      <c r="U1075" s="58"/>
      <c r="V1075" s="58"/>
      <c r="W1075" s="58"/>
      <c r="X1075" s="58"/>
      <c r="Y1075" s="58"/>
      <c r="Z1075" s="58"/>
      <c r="AA1075" s="58"/>
      <c r="AB1075" s="58"/>
      <c r="AC1075" s="58"/>
      <c r="AD1075" s="58"/>
      <c r="AE1075" s="58"/>
      <c r="AF1075" s="58"/>
      <c r="AG1075" s="58"/>
      <c r="AH1075" s="58"/>
      <c r="AI1075" s="58"/>
      <c r="AJ1075" s="58"/>
      <c r="AK1075" s="58"/>
      <c r="AL1075" s="58"/>
      <c r="AM1075" s="58"/>
      <c r="AN1075" s="58"/>
      <c r="AO1075" s="58"/>
      <c r="AP1075" s="58"/>
      <c r="AQ1075" s="58"/>
      <c r="AR1075" s="58"/>
      <c r="AS1075" s="58"/>
      <c r="AT1075" s="58"/>
      <c r="AU1075" s="58"/>
      <c r="AV1075" s="58"/>
      <c r="AW1075" s="58"/>
      <c r="AX1075" s="58"/>
      <c r="AY1075" s="58"/>
      <c r="AZ1075" s="58"/>
      <c r="BA1075" s="58"/>
      <c r="BB1075" s="58"/>
      <c r="BC1075" s="58"/>
      <c r="BD1075" s="58"/>
      <c r="BE1075" s="58"/>
      <c r="BF1075" s="58"/>
      <c r="BG1075" s="58"/>
      <c r="BH1075" s="58"/>
      <c r="BI1075" s="58"/>
      <c r="BJ1075" s="58"/>
      <c r="BK1075" s="58"/>
      <c r="BL1075" s="58"/>
      <c r="BM1075" s="58"/>
      <c r="BN1075" s="58"/>
      <c r="BO1075" s="58"/>
      <c r="BP1075" s="58"/>
      <c r="BQ1075" s="58"/>
      <c r="BR1075" s="58"/>
      <c r="BS1075" s="58"/>
      <c r="BT1075" s="58"/>
      <c r="BU1075" s="58"/>
      <c r="BV1075" s="58"/>
      <c r="BW1075" s="58"/>
      <c r="BX1075" s="58"/>
      <c r="BY1075" s="58"/>
      <c r="BZ1075" s="58"/>
      <c r="CA1075" s="58"/>
      <c r="CB1075" s="58"/>
      <c r="CC1075" s="58"/>
      <c r="CD1075" s="58"/>
      <c r="CE1075" s="58"/>
      <c r="CF1075" s="58"/>
      <c r="CG1075" s="58"/>
      <c r="CH1075" s="58"/>
      <c r="CI1075" s="58"/>
      <c r="CJ1075" s="58"/>
    </row>
    <row r="1076" spans="1:88" s="71" customFormat="1" ht="12.75" customHeight="1" x14ac:dyDescent="0.2">
      <c r="A1076" s="72"/>
      <c r="B1076" s="67"/>
      <c r="C1076" s="60" t="s">
        <v>17</v>
      </c>
      <c r="D1076" s="60"/>
      <c r="E1076" s="70">
        <f t="shared" si="17"/>
        <v>0</v>
      </c>
      <c r="F1076" s="70"/>
      <c r="G1076" s="70"/>
      <c r="H1076" s="60"/>
      <c r="I1076" s="57"/>
      <c r="J1076" s="57"/>
      <c r="K1076" s="57"/>
      <c r="L1076" s="58"/>
      <c r="M1076" s="58"/>
      <c r="N1076" s="58"/>
      <c r="O1076" s="58"/>
      <c r="P1076" s="58"/>
      <c r="Q1076" s="58"/>
      <c r="R1076" s="58"/>
      <c r="S1076" s="58"/>
      <c r="T1076" s="58"/>
      <c r="U1076" s="58"/>
      <c r="V1076" s="58"/>
      <c r="W1076" s="58"/>
      <c r="X1076" s="58"/>
      <c r="Y1076" s="58"/>
      <c r="Z1076" s="58"/>
      <c r="AA1076" s="58"/>
      <c r="AB1076" s="58"/>
      <c r="AC1076" s="58"/>
      <c r="AD1076" s="58"/>
      <c r="AE1076" s="58"/>
      <c r="AF1076" s="58"/>
      <c r="AG1076" s="58"/>
      <c r="AH1076" s="58"/>
      <c r="AI1076" s="58"/>
      <c r="AJ1076" s="58"/>
      <c r="AK1076" s="58"/>
      <c r="AL1076" s="58"/>
      <c r="AM1076" s="58"/>
      <c r="AN1076" s="58"/>
      <c r="AO1076" s="58"/>
      <c r="AP1076" s="58"/>
      <c r="AQ1076" s="58"/>
      <c r="AR1076" s="58"/>
      <c r="AS1076" s="58"/>
      <c r="AT1076" s="58"/>
      <c r="AU1076" s="58"/>
      <c r="AV1076" s="58"/>
      <c r="AW1076" s="58"/>
      <c r="AX1076" s="58"/>
      <c r="AY1076" s="58"/>
      <c r="AZ1076" s="58"/>
      <c r="BA1076" s="58"/>
      <c r="BB1076" s="58"/>
      <c r="BC1076" s="58"/>
      <c r="BD1076" s="58"/>
      <c r="BE1076" s="58"/>
      <c r="BF1076" s="58"/>
      <c r="BG1076" s="58"/>
      <c r="BH1076" s="58"/>
      <c r="BI1076" s="58"/>
      <c r="BJ1076" s="58"/>
      <c r="BK1076" s="58"/>
      <c r="BL1076" s="58"/>
      <c r="BM1076" s="58"/>
      <c r="BN1076" s="58"/>
      <c r="BO1076" s="58"/>
      <c r="BP1076" s="58"/>
      <c r="BQ1076" s="58"/>
      <c r="BR1076" s="58"/>
      <c r="BS1076" s="58"/>
      <c r="BT1076" s="58"/>
      <c r="BU1076" s="58"/>
      <c r="BV1076" s="58"/>
      <c r="BW1076" s="58"/>
      <c r="BX1076" s="58"/>
      <c r="BY1076" s="58"/>
      <c r="BZ1076" s="58"/>
      <c r="CA1076" s="58"/>
      <c r="CB1076" s="58"/>
      <c r="CC1076" s="58"/>
      <c r="CD1076" s="58"/>
      <c r="CE1076" s="58"/>
      <c r="CF1076" s="58"/>
      <c r="CG1076" s="58"/>
      <c r="CH1076" s="58"/>
      <c r="CI1076" s="58"/>
      <c r="CJ1076" s="58"/>
    </row>
    <row r="1077" spans="1:88" s="71" customFormat="1" ht="12.75" customHeight="1" x14ac:dyDescent="0.2">
      <c r="A1077" s="72"/>
      <c r="B1077" s="63" t="s">
        <v>150</v>
      </c>
      <c r="C1077" s="60" t="s">
        <v>64</v>
      </c>
      <c r="D1077" s="68"/>
      <c r="E1077" s="70">
        <f t="shared" si="17"/>
        <v>0</v>
      </c>
      <c r="F1077" s="70"/>
      <c r="G1077" s="70"/>
      <c r="H1077" s="68"/>
      <c r="I1077" s="57"/>
      <c r="J1077" s="57"/>
      <c r="K1077" s="57"/>
      <c r="L1077" s="58"/>
      <c r="M1077" s="58"/>
      <c r="N1077" s="58"/>
      <c r="O1077" s="58"/>
      <c r="P1077" s="58"/>
      <c r="Q1077" s="58"/>
      <c r="R1077" s="58"/>
      <c r="S1077" s="58"/>
      <c r="T1077" s="58"/>
      <c r="U1077" s="58"/>
      <c r="V1077" s="58"/>
      <c r="W1077" s="58"/>
      <c r="X1077" s="58"/>
      <c r="Y1077" s="58"/>
      <c r="Z1077" s="58"/>
      <c r="AA1077" s="58"/>
      <c r="AB1077" s="58"/>
      <c r="AC1077" s="58"/>
      <c r="AD1077" s="58"/>
      <c r="AE1077" s="58"/>
      <c r="AF1077" s="58"/>
      <c r="AG1077" s="58"/>
      <c r="AH1077" s="58"/>
      <c r="AI1077" s="58"/>
      <c r="AJ1077" s="58"/>
      <c r="AK1077" s="58"/>
      <c r="AL1077" s="58"/>
      <c r="AM1077" s="58"/>
      <c r="AN1077" s="58"/>
      <c r="AO1077" s="58"/>
      <c r="AP1077" s="58"/>
      <c r="AQ1077" s="58"/>
      <c r="AR1077" s="58"/>
      <c r="AS1077" s="58"/>
      <c r="AT1077" s="58"/>
      <c r="AU1077" s="58"/>
      <c r="AV1077" s="58"/>
      <c r="AW1077" s="58"/>
      <c r="AX1077" s="58"/>
      <c r="AY1077" s="58"/>
      <c r="AZ1077" s="58"/>
      <c r="BA1077" s="58"/>
      <c r="BB1077" s="58"/>
      <c r="BC1077" s="58"/>
      <c r="BD1077" s="58"/>
      <c r="BE1077" s="58"/>
      <c r="BF1077" s="58"/>
      <c r="BG1077" s="58"/>
      <c r="BH1077" s="58"/>
      <c r="BI1077" s="58"/>
      <c r="BJ1077" s="58"/>
      <c r="BK1077" s="58"/>
      <c r="BL1077" s="58"/>
      <c r="BM1077" s="58"/>
      <c r="BN1077" s="58"/>
      <c r="BO1077" s="58"/>
      <c r="BP1077" s="58"/>
      <c r="BQ1077" s="58"/>
      <c r="BR1077" s="58"/>
      <c r="BS1077" s="58"/>
      <c r="BT1077" s="58"/>
      <c r="BU1077" s="58"/>
      <c r="BV1077" s="58"/>
      <c r="BW1077" s="58"/>
      <c r="BX1077" s="58"/>
      <c r="BY1077" s="58"/>
      <c r="BZ1077" s="58"/>
      <c r="CA1077" s="58"/>
      <c r="CB1077" s="58"/>
      <c r="CC1077" s="58"/>
      <c r="CD1077" s="58"/>
      <c r="CE1077" s="58"/>
      <c r="CF1077" s="58"/>
      <c r="CG1077" s="58"/>
      <c r="CH1077" s="58"/>
      <c r="CI1077" s="58"/>
      <c r="CJ1077" s="58"/>
    </row>
    <row r="1078" spans="1:88" s="71" customFormat="1" ht="12.75" customHeight="1" x14ac:dyDescent="0.2">
      <c r="A1078" s="76"/>
      <c r="B1078" s="63"/>
      <c r="C1078" s="60" t="s">
        <v>17</v>
      </c>
      <c r="D1078" s="68"/>
      <c r="E1078" s="70">
        <f t="shared" si="17"/>
        <v>0</v>
      </c>
      <c r="F1078" s="70"/>
      <c r="G1078" s="70"/>
      <c r="H1078" s="68"/>
      <c r="I1078" s="57"/>
      <c r="J1078" s="57"/>
      <c r="K1078" s="57"/>
      <c r="L1078" s="58"/>
      <c r="M1078" s="58"/>
      <c r="N1078" s="58"/>
      <c r="O1078" s="58"/>
      <c r="P1078" s="58"/>
      <c r="Q1078" s="58"/>
      <c r="R1078" s="58"/>
      <c r="S1078" s="58"/>
      <c r="T1078" s="58"/>
      <c r="U1078" s="58"/>
      <c r="V1078" s="58"/>
      <c r="W1078" s="58"/>
      <c r="X1078" s="58"/>
      <c r="Y1078" s="58"/>
      <c r="Z1078" s="58"/>
      <c r="AA1078" s="58"/>
      <c r="AB1078" s="58"/>
      <c r="AC1078" s="58"/>
      <c r="AD1078" s="58"/>
      <c r="AE1078" s="58"/>
      <c r="AF1078" s="58"/>
      <c r="AG1078" s="58"/>
      <c r="AH1078" s="58"/>
      <c r="AI1078" s="58"/>
      <c r="AJ1078" s="58"/>
      <c r="AK1078" s="58"/>
      <c r="AL1078" s="58"/>
      <c r="AM1078" s="58"/>
      <c r="AN1078" s="58"/>
      <c r="AO1078" s="58"/>
      <c r="AP1078" s="58"/>
      <c r="AQ1078" s="58"/>
      <c r="AR1078" s="58"/>
      <c r="AS1078" s="58"/>
      <c r="AT1078" s="58"/>
      <c r="AU1078" s="58"/>
      <c r="AV1078" s="58"/>
      <c r="AW1078" s="58"/>
      <c r="AX1078" s="58"/>
      <c r="AY1078" s="58"/>
      <c r="AZ1078" s="58"/>
      <c r="BA1078" s="58"/>
      <c r="BB1078" s="58"/>
      <c r="BC1078" s="58"/>
      <c r="BD1078" s="58"/>
      <c r="BE1078" s="58"/>
      <c r="BF1078" s="58"/>
      <c r="BG1078" s="58"/>
      <c r="BH1078" s="58"/>
      <c r="BI1078" s="58"/>
      <c r="BJ1078" s="58"/>
      <c r="BK1078" s="58"/>
      <c r="BL1078" s="58"/>
      <c r="BM1078" s="58"/>
      <c r="BN1078" s="58"/>
      <c r="BO1078" s="58"/>
      <c r="BP1078" s="58"/>
      <c r="BQ1078" s="58"/>
      <c r="BR1078" s="58"/>
      <c r="BS1078" s="58"/>
      <c r="BT1078" s="58"/>
      <c r="BU1078" s="58"/>
      <c r="BV1078" s="58"/>
      <c r="BW1078" s="58"/>
      <c r="BX1078" s="58"/>
      <c r="BY1078" s="58"/>
      <c r="BZ1078" s="58"/>
      <c r="CA1078" s="58"/>
      <c r="CB1078" s="58"/>
      <c r="CC1078" s="58"/>
      <c r="CD1078" s="58"/>
      <c r="CE1078" s="58"/>
      <c r="CF1078" s="58"/>
      <c r="CG1078" s="58"/>
      <c r="CH1078" s="58"/>
      <c r="CI1078" s="58"/>
      <c r="CJ1078" s="58"/>
    </row>
    <row r="1079" spans="1:88" s="71" customFormat="1" ht="12.75" customHeight="1" x14ac:dyDescent="0.2">
      <c r="A1079" s="18">
        <v>23</v>
      </c>
      <c r="B1079" s="69" t="s">
        <v>85</v>
      </c>
      <c r="C1079" s="60" t="s">
        <v>19</v>
      </c>
      <c r="D1079" s="68"/>
      <c r="E1079" s="70">
        <f t="shared" si="17"/>
        <v>1</v>
      </c>
      <c r="F1079" s="70">
        <v>1</v>
      </c>
      <c r="G1079" s="70"/>
      <c r="H1079" s="68"/>
      <c r="I1079" s="57"/>
      <c r="J1079" s="57"/>
      <c r="K1079" s="57"/>
      <c r="L1079" s="58"/>
      <c r="M1079" s="58"/>
      <c r="N1079" s="58"/>
      <c r="O1079" s="58"/>
      <c r="P1079" s="58"/>
      <c r="Q1079" s="58"/>
      <c r="R1079" s="58"/>
      <c r="S1079" s="58"/>
      <c r="T1079" s="58"/>
      <c r="U1079" s="58"/>
      <c r="V1079" s="58"/>
      <c r="W1079" s="58"/>
      <c r="X1079" s="58"/>
      <c r="Y1079" s="58"/>
      <c r="Z1079" s="58"/>
      <c r="AA1079" s="58"/>
      <c r="AB1079" s="58"/>
      <c r="AC1079" s="58"/>
      <c r="AD1079" s="58"/>
      <c r="AE1079" s="58"/>
      <c r="AF1079" s="58"/>
      <c r="AG1079" s="58"/>
      <c r="AH1079" s="58"/>
      <c r="AI1079" s="58"/>
      <c r="AJ1079" s="58"/>
      <c r="AK1079" s="58"/>
      <c r="AL1079" s="58"/>
      <c r="AM1079" s="58"/>
      <c r="AN1079" s="58"/>
      <c r="AO1079" s="58"/>
      <c r="AP1079" s="58"/>
      <c r="AQ1079" s="58"/>
      <c r="AR1079" s="58"/>
      <c r="AS1079" s="58"/>
      <c r="AT1079" s="58"/>
      <c r="AU1079" s="58"/>
      <c r="AV1079" s="58"/>
      <c r="AW1079" s="58"/>
      <c r="AX1079" s="58"/>
      <c r="AY1079" s="58"/>
      <c r="AZ1079" s="58"/>
      <c r="BA1079" s="58"/>
      <c r="BB1079" s="58"/>
      <c r="BC1079" s="58"/>
      <c r="BD1079" s="58"/>
      <c r="BE1079" s="58"/>
      <c r="BF1079" s="58"/>
      <c r="BG1079" s="58"/>
      <c r="BH1079" s="58"/>
      <c r="BI1079" s="58"/>
      <c r="BJ1079" s="58"/>
      <c r="BK1079" s="58"/>
      <c r="BL1079" s="58"/>
      <c r="BM1079" s="58"/>
      <c r="BN1079" s="58"/>
      <c r="BO1079" s="58"/>
      <c r="BP1079" s="58"/>
      <c r="BQ1079" s="58"/>
      <c r="BR1079" s="58"/>
      <c r="BS1079" s="58"/>
      <c r="BT1079" s="58"/>
      <c r="BU1079" s="58"/>
      <c r="BV1079" s="58"/>
      <c r="BW1079" s="58"/>
      <c r="BX1079" s="58"/>
      <c r="BY1079" s="58"/>
      <c r="BZ1079" s="58"/>
      <c r="CA1079" s="58"/>
      <c r="CB1079" s="58"/>
      <c r="CC1079" s="58"/>
      <c r="CD1079" s="58"/>
      <c r="CE1079" s="58"/>
      <c r="CF1079" s="58"/>
      <c r="CG1079" s="58"/>
      <c r="CH1079" s="58"/>
      <c r="CI1079" s="58"/>
      <c r="CJ1079" s="58"/>
    </row>
    <row r="1080" spans="1:88" s="71" customFormat="1" ht="12.75" customHeight="1" x14ac:dyDescent="0.2">
      <c r="A1080" s="72"/>
      <c r="B1080" s="73"/>
      <c r="C1080" s="60" t="s">
        <v>17</v>
      </c>
      <c r="D1080" s="61"/>
      <c r="E1080" s="70">
        <f t="shared" si="17"/>
        <v>2.57</v>
      </c>
      <c r="F1080" s="70">
        <f>F1082+F1084+F1086+F1088</f>
        <v>2.57</v>
      </c>
      <c r="G1080" s="70">
        <f>G1082+G1084+G1086+G1088</f>
        <v>0</v>
      </c>
      <c r="H1080" s="61"/>
      <c r="I1080" s="57"/>
      <c r="J1080" s="57"/>
      <c r="K1080" s="57"/>
      <c r="L1080" s="58"/>
      <c r="M1080" s="58"/>
      <c r="N1080" s="58"/>
      <c r="O1080" s="58"/>
      <c r="P1080" s="58"/>
      <c r="Q1080" s="58"/>
      <c r="R1080" s="58"/>
      <c r="S1080" s="58"/>
      <c r="T1080" s="58"/>
      <c r="U1080" s="58"/>
      <c r="V1080" s="58"/>
      <c r="W1080" s="58"/>
      <c r="X1080" s="58"/>
      <c r="Y1080" s="58"/>
      <c r="Z1080" s="58"/>
      <c r="AA1080" s="58"/>
      <c r="AB1080" s="58"/>
      <c r="AC1080" s="58"/>
      <c r="AD1080" s="58"/>
      <c r="AE1080" s="58"/>
      <c r="AF1080" s="58"/>
      <c r="AG1080" s="58"/>
      <c r="AH1080" s="58"/>
      <c r="AI1080" s="58"/>
      <c r="AJ1080" s="58"/>
      <c r="AK1080" s="58"/>
      <c r="AL1080" s="58"/>
      <c r="AM1080" s="58"/>
      <c r="AN1080" s="58"/>
      <c r="AO1080" s="58"/>
      <c r="AP1080" s="58"/>
      <c r="AQ1080" s="58"/>
      <c r="AR1080" s="58"/>
      <c r="AS1080" s="58"/>
      <c r="AT1080" s="58"/>
      <c r="AU1080" s="58"/>
      <c r="AV1080" s="58"/>
      <c r="AW1080" s="58"/>
      <c r="AX1080" s="58"/>
      <c r="AY1080" s="58"/>
      <c r="AZ1080" s="58"/>
      <c r="BA1080" s="58"/>
      <c r="BB1080" s="58"/>
      <c r="BC1080" s="58"/>
      <c r="BD1080" s="58"/>
      <c r="BE1080" s="58"/>
      <c r="BF1080" s="58"/>
      <c r="BG1080" s="58"/>
      <c r="BH1080" s="58"/>
      <c r="BI1080" s="58"/>
      <c r="BJ1080" s="58"/>
      <c r="BK1080" s="58"/>
      <c r="BL1080" s="58"/>
      <c r="BM1080" s="58"/>
      <c r="BN1080" s="58"/>
      <c r="BO1080" s="58"/>
      <c r="BP1080" s="58"/>
      <c r="BQ1080" s="58"/>
      <c r="BR1080" s="58"/>
      <c r="BS1080" s="58"/>
      <c r="BT1080" s="58"/>
      <c r="BU1080" s="58"/>
      <c r="BV1080" s="58"/>
      <c r="BW1080" s="58"/>
      <c r="BX1080" s="58"/>
      <c r="BY1080" s="58"/>
      <c r="BZ1080" s="58"/>
      <c r="CA1080" s="58"/>
      <c r="CB1080" s="58"/>
      <c r="CC1080" s="58"/>
      <c r="CD1080" s="58"/>
      <c r="CE1080" s="58"/>
      <c r="CF1080" s="58"/>
      <c r="CG1080" s="58"/>
      <c r="CH1080" s="58"/>
      <c r="CI1080" s="58"/>
      <c r="CJ1080" s="58"/>
    </row>
    <row r="1081" spans="1:88" s="71" customFormat="1" ht="12.75" customHeight="1" x14ac:dyDescent="0.2">
      <c r="A1081" s="72"/>
      <c r="B1081" s="63" t="s">
        <v>143</v>
      </c>
      <c r="C1081" s="60" t="s">
        <v>20</v>
      </c>
      <c r="D1081" s="60"/>
      <c r="E1081" s="70">
        <f t="shared" si="17"/>
        <v>0</v>
      </c>
      <c r="F1081" s="70"/>
      <c r="G1081" s="70"/>
      <c r="H1081" s="60"/>
      <c r="I1081" s="57"/>
      <c r="J1081" s="57"/>
      <c r="K1081" s="57"/>
      <c r="L1081" s="58"/>
      <c r="M1081" s="58"/>
      <c r="N1081" s="58"/>
      <c r="O1081" s="58"/>
      <c r="P1081" s="58"/>
      <c r="Q1081" s="58"/>
      <c r="R1081" s="58"/>
      <c r="S1081" s="58"/>
      <c r="T1081" s="58"/>
      <c r="U1081" s="58"/>
      <c r="V1081" s="58"/>
      <c r="W1081" s="58"/>
      <c r="X1081" s="58"/>
      <c r="Y1081" s="58"/>
      <c r="Z1081" s="58"/>
      <c r="AA1081" s="58"/>
      <c r="AB1081" s="58"/>
      <c r="AC1081" s="58"/>
      <c r="AD1081" s="58"/>
      <c r="AE1081" s="58"/>
      <c r="AF1081" s="58"/>
      <c r="AG1081" s="58"/>
      <c r="AH1081" s="58"/>
      <c r="AI1081" s="58"/>
      <c r="AJ1081" s="58"/>
      <c r="AK1081" s="58"/>
      <c r="AL1081" s="58"/>
      <c r="AM1081" s="58"/>
      <c r="AN1081" s="58"/>
      <c r="AO1081" s="58"/>
      <c r="AP1081" s="58"/>
      <c r="AQ1081" s="58"/>
      <c r="AR1081" s="58"/>
      <c r="AS1081" s="58"/>
      <c r="AT1081" s="58"/>
      <c r="AU1081" s="58"/>
      <c r="AV1081" s="58"/>
      <c r="AW1081" s="58"/>
      <c r="AX1081" s="58"/>
      <c r="AY1081" s="58"/>
      <c r="AZ1081" s="58"/>
      <c r="BA1081" s="58"/>
      <c r="BB1081" s="58"/>
      <c r="BC1081" s="58"/>
      <c r="BD1081" s="58"/>
      <c r="BE1081" s="58"/>
      <c r="BF1081" s="58"/>
      <c r="BG1081" s="58"/>
      <c r="BH1081" s="58"/>
      <c r="BI1081" s="58"/>
      <c r="BJ1081" s="58"/>
      <c r="BK1081" s="58"/>
      <c r="BL1081" s="58"/>
      <c r="BM1081" s="58"/>
      <c r="BN1081" s="58"/>
      <c r="BO1081" s="58"/>
      <c r="BP1081" s="58"/>
      <c r="BQ1081" s="58"/>
      <c r="BR1081" s="58"/>
      <c r="BS1081" s="58"/>
      <c r="BT1081" s="58"/>
      <c r="BU1081" s="58"/>
      <c r="BV1081" s="58"/>
      <c r="BW1081" s="58"/>
      <c r="BX1081" s="58"/>
      <c r="BY1081" s="58"/>
      <c r="BZ1081" s="58"/>
      <c r="CA1081" s="58"/>
      <c r="CB1081" s="58"/>
      <c r="CC1081" s="58"/>
      <c r="CD1081" s="58"/>
      <c r="CE1081" s="58"/>
      <c r="CF1081" s="58"/>
      <c r="CG1081" s="58"/>
      <c r="CH1081" s="58"/>
      <c r="CI1081" s="58"/>
      <c r="CJ1081" s="58"/>
    </row>
    <row r="1082" spans="1:88" s="71" customFormat="1" ht="12.75" customHeight="1" x14ac:dyDescent="0.2">
      <c r="A1082" s="72"/>
      <c r="B1082" s="63"/>
      <c r="C1082" s="60" t="s">
        <v>17</v>
      </c>
      <c r="D1082" s="60"/>
      <c r="E1082" s="70">
        <f t="shared" si="17"/>
        <v>0</v>
      </c>
      <c r="F1082" s="70"/>
      <c r="G1082" s="70"/>
      <c r="H1082" s="60"/>
      <c r="I1082" s="57"/>
      <c r="J1082" s="57"/>
      <c r="K1082" s="57"/>
      <c r="L1082" s="58"/>
      <c r="M1082" s="58"/>
      <c r="N1082" s="58"/>
      <c r="O1082" s="58"/>
      <c r="P1082" s="58"/>
      <c r="Q1082" s="58"/>
      <c r="R1082" s="58"/>
      <c r="S1082" s="58"/>
      <c r="T1082" s="58"/>
      <c r="U1082" s="58"/>
      <c r="V1082" s="58"/>
      <c r="W1082" s="58"/>
      <c r="X1082" s="58"/>
      <c r="Y1082" s="58"/>
      <c r="Z1082" s="58"/>
      <c r="AA1082" s="58"/>
      <c r="AB1082" s="58"/>
      <c r="AC1082" s="58"/>
      <c r="AD1082" s="58"/>
      <c r="AE1082" s="58"/>
      <c r="AF1082" s="58"/>
      <c r="AG1082" s="58"/>
      <c r="AH1082" s="58"/>
      <c r="AI1082" s="58"/>
      <c r="AJ1082" s="58"/>
      <c r="AK1082" s="58"/>
      <c r="AL1082" s="58"/>
      <c r="AM1082" s="58"/>
      <c r="AN1082" s="58"/>
      <c r="AO1082" s="58"/>
      <c r="AP1082" s="58"/>
      <c r="AQ1082" s="58"/>
      <c r="AR1082" s="58"/>
      <c r="AS1082" s="58"/>
      <c r="AT1082" s="58"/>
      <c r="AU1082" s="58"/>
      <c r="AV1082" s="58"/>
      <c r="AW1082" s="58"/>
      <c r="AX1082" s="58"/>
      <c r="AY1082" s="58"/>
      <c r="AZ1082" s="58"/>
      <c r="BA1082" s="58"/>
      <c r="BB1082" s="58"/>
      <c r="BC1082" s="58"/>
      <c r="BD1082" s="58"/>
      <c r="BE1082" s="58"/>
      <c r="BF1082" s="58"/>
      <c r="BG1082" s="58"/>
      <c r="BH1082" s="58"/>
      <c r="BI1082" s="58"/>
      <c r="BJ1082" s="58"/>
      <c r="BK1082" s="58"/>
      <c r="BL1082" s="58"/>
      <c r="BM1082" s="58"/>
      <c r="BN1082" s="58"/>
      <c r="BO1082" s="58"/>
      <c r="BP1082" s="58"/>
      <c r="BQ1082" s="58"/>
      <c r="BR1082" s="58"/>
      <c r="BS1082" s="58"/>
      <c r="BT1082" s="58"/>
      <c r="BU1082" s="58"/>
      <c r="BV1082" s="58"/>
      <c r="BW1082" s="58"/>
      <c r="BX1082" s="58"/>
      <c r="BY1082" s="58"/>
      <c r="BZ1082" s="58"/>
      <c r="CA1082" s="58"/>
      <c r="CB1082" s="58"/>
      <c r="CC1082" s="58"/>
      <c r="CD1082" s="58"/>
      <c r="CE1082" s="58"/>
      <c r="CF1082" s="58"/>
      <c r="CG1082" s="58"/>
      <c r="CH1082" s="58"/>
      <c r="CI1082" s="58"/>
      <c r="CJ1082" s="58"/>
    </row>
    <row r="1083" spans="1:88" s="71" customFormat="1" ht="12.75" customHeight="1" x14ac:dyDescent="0.2">
      <c r="A1083" s="72"/>
      <c r="B1083" s="63" t="s">
        <v>145</v>
      </c>
      <c r="C1083" s="60" t="s">
        <v>20</v>
      </c>
      <c r="D1083" s="60"/>
      <c r="E1083" s="70">
        <f t="shared" si="17"/>
        <v>2E-3</v>
      </c>
      <c r="F1083" s="70">
        <v>2E-3</v>
      </c>
      <c r="G1083" s="70"/>
      <c r="H1083" s="60"/>
      <c r="I1083" s="57"/>
      <c r="J1083" s="57"/>
      <c r="K1083" s="57"/>
      <c r="L1083" s="58"/>
      <c r="M1083" s="58"/>
      <c r="N1083" s="58"/>
      <c r="O1083" s="58"/>
      <c r="P1083" s="58"/>
      <c r="Q1083" s="58"/>
      <c r="R1083" s="58"/>
      <c r="S1083" s="58"/>
      <c r="T1083" s="58"/>
      <c r="U1083" s="58"/>
      <c r="V1083" s="58"/>
      <c r="W1083" s="58"/>
      <c r="X1083" s="58"/>
      <c r="Y1083" s="58"/>
      <c r="Z1083" s="58"/>
      <c r="AA1083" s="58"/>
      <c r="AB1083" s="58"/>
      <c r="AC1083" s="58"/>
      <c r="AD1083" s="58"/>
      <c r="AE1083" s="58"/>
      <c r="AF1083" s="58"/>
      <c r="AG1083" s="58"/>
      <c r="AH1083" s="58"/>
      <c r="AI1083" s="58"/>
      <c r="AJ1083" s="58"/>
      <c r="AK1083" s="58"/>
      <c r="AL1083" s="58"/>
      <c r="AM1083" s="58"/>
      <c r="AN1083" s="58"/>
      <c r="AO1083" s="58"/>
      <c r="AP1083" s="58"/>
      <c r="AQ1083" s="58"/>
      <c r="AR1083" s="58"/>
      <c r="AS1083" s="58"/>
      <c r="AT1083" s="58"/>
      <c r="AU1083" s="58"/>
      <c r="AV1083" s="58"/>
      <c r="AW1083" s="58"/>
      <c r="AX1083" s="58"/>
      <c r="AY1083" s="58"/>
      <c r="AZ1083" s="58"/>
      <c r="BA1083" s="58"/>
      <c r="BB1083" s="58"/>
      <c r="BC1083" s="58"/>
      <c r="BD1083" s="58"/>
      <c r="BE1083" s="58"/>
      <c r="BF1083" s="58"/>
      <c r="BG1083" s="58"/>
      <c r="BH1083" s="58"/>
      <c r="BI1083" s="58"/>
      <c r="BJ1083" s="58"/>
      <c r="BK1083" s="58"/>
      <c r="BL1083" s="58"/>
      <c r="BM1083" s="58"/>
      <c r="BN1083" s="58"/>
      <c r="BO1083" s="58"/>
      <c r="BP1083" s="58"/>
      <c r="BQ1083" s="58"/>
      <c r="BR1083" s="58"/>
      <c r="BS1083" s="58"/>
      <c r="BT1083" s="58"/>
      <c r="BU1083" s="58"/>
      <c r="BV1083" s="58"/>
      <c r="BW1083" s="58"/>
      <c r="BX1083" s="58"/>
      <c r="BY1083" s="58"/>
      <c r="BZ1083" s="58"/>
      <c r="CA1083" s="58"/>
      <c r="CB1083" s="58"/>
      <c r="CC1083" s="58"/>
      <c r="CD1083" s="58"/>
      <c r="CE1083" s="58"/>
      <c r="CF1083" s="58"/>
      <c r="CG1083" s="58"/>
      <c r="CH1083" s="58"/>
      <c r="CI1083" s="58"/>
      <c r="CJ1083" s="58"/>
    </row>
    <row r="1084" spans="1:88" s="71" customFormat="1" ht="12.75" customHeight="1" x14ac:dyDescent="0.2">
      <c r="A1084" s="72"/>
      <c r="B1084" s="63"/>
      <c r="C1084" s="60" t="s">
        <v>17</v>
      </c>
      <c r="D1084" s="60"/>
      <c r="E1084" s="70">
        <f t="shared" si="17"/>
        <v>2.57</v>
      </c>
      <c r="F1084" s="70">
        <v>2.57</v>
      </c>
      <c r="G1084" s="70"/>
      <c r="H1084" s="60"/>
      <c r="I1084" s="57"/>
      <c r="J1084" s="57"/>
      <c r="K1084" s="57"/>
      <c r="L1084" s="58"/>
      <c r="M1084" s="58"/>
      <c r="N1084" s="58"/>
      <c r="O1084" s="58"/>
      <c r="P1084" s="58"/>
      <c r="Q1084" s="58"/>
      <c r="R1084" s="58"/>
      <c r="S1084" s="58"/>
      <c r="T1084" s="58"/>
      <c r="U1084" s="58"/>
      <c r="V1084" s="58"/>
      <c r="W1084" s="58"/>
      <c r="X1084" s="58"/>
      <c r="Y1084" s="58"/>
      <c r="Z1084" s="58"/>
      <c r="AA1084" s="58"/>
      <c r="AB1084" s="58"/>
      <c r="AC1084" s="58"/>
      <c r="AD1084" s="58"/>
      <c r="AE1084" s="58"/>
      <c r="AF1084" s="58"/>
      <c r="AG1084" s="58"/>
      <c r="AH1084" s="58"/>
      <c r="AI1084" s="58"/>
      <c r="AJ1084" s="58"/>
      <c r="AK1084" s="58"/>
      <c r="AL1084" s="58"/>
      <c r="AM1084" s="58"/>
      <c r="AN1084" s="58"/>
      <c r="AO1084" s="58"/>
      <c r="AP1084" s="58"/>
      <c r="AQ1084" s="58"/>
      <c r="AR1084" s="58"/>
      <c r="AS1084" s="58"/>
      <c r="AT1084" s="58"/>
      <c r="AU1084" s="58"/>
      <c r="AV1084" s="58"/>
      <c r="AW1084" s="58"/>
      <c r="AX1084" s="58"/>
      <c r="AY1084" s="58"/>
      <c r="AZ1084" s="58"/>
      <c r="BA1084" s="58"/>
      <c r="BB1084" s="58"/>
      <c r="BC1084" s="58"/>
      <c r="BD1084" s="58"/>
      <c r="BE1084" s="58"/>
      <c r="BF1084" s="58"/>
      <c r="BG1084" s="58"/>
      <c r="BH1084" s="58"/>
      <c r="BI1084" s="58"/>
      <c r="BJ1084" s="58"/>
      <c r="BK1084" s="58"/>
      <c r="BL1084" s="58"/>
      <c r="BM1084" s="58"/>
      <c r="BN1084" s="58"/>
      <c r="BO1084" s="58"/>
      <c r="BP1084" s="58"/>
      <c r="BQ1084" s="58"/>
      <c r="BR1084" s="58"/>
      <c r="BS1084" s="58"/>
      <c r="BT1084" s="58"/>
      <c r="BU1084" s="58"/>
      <c r="BV1084" s="58"/>
      <c r="BW1084" s="58"/>
      <c r="BX1084" s="58"/>
      <c r="BY1084" s="58"/>
      <c r="BZ1084" s="58"/>
      <c r="CA1084" s="58"/>
      <c r="CB1084" s="58"/>
      <c r="CC1084" s="58"/>
      <c r="CD1084" s="58"/>
      <c r="CE1084" s="58"/>
      <c r="CF1084" s="58"/>
      <c r="CG1084" s="58"/>
      <c r="CH1084" s="58"/>
      <c r="CI1084" s="58"/>
      <c r="CJ1084" s="58"/>
    </row>
    <row r="1085" spans="1:88" s="71" customFormat="1" ht="12.75" customHeight="1" x14ac:dyDescent="0.2">
      <c r="A1085" s="72"/>
      <c r="B1085" s="67" t="s">
        <v>147</v>
      </c>
      <c r="C1085" s="60" t="s">
        <v>148</v>
      </c>
      <c r="D1085" s="60"/>
      <c r="E1085" s="70">
        <f t="shared" si="17"/>
        <v>0</v>
      </c>
      <c r="F1085" s="70"/>
      <c r="G1085" s="70"/>
      <c r="H1085" s="60"/>
      <c r="I1085" s="57"/>
      <c r="J1085" s="57"/>
      <c r="K1085" s="57"/>
      <c r="L1085" s="58"/>
      <c r="M1085" s="58"/>
      <c r="N1085" s="58"/>
      <c r="O1085" s="58"/>
      <c r="P1085" s="58"/>
      <c r="Q1085" s="58"/>
      <c r="R1085" s="58"/>
      <c r="S1085" s="58"/>
      <c r="T1085" s="58"/>
      <c r="U1085" s="58"/>
      <c r="V1085" s="58"/>
      <c r="W1085" s="58"/>
      <c r="X1085" s="58"/>
      <c r="Y1085" s="58"/>
      <c r="Z1085" s="58"/>
      <c r="AA1085" s="58"/>
      <c r="AB1085" s="58"/>
      <c r="AC1085" s="58"/>
      <c r="AD1085" s="58"/>
      <c r="AE1085" s="58"/>
      <c r="AF1085" s="58"/>
      <c r="AG1085" s="58"/>
      <c r="AH1085" s="58"/>
      <c r="AI1085" s="58"/>
      <c r="AJ1085" s="58"/>
      <c r="AK1085" s="58"/>
      <c r="AL1085" s="58"/>
      <c r="AM1085" s="58"/>
      <c r="AN1085" s="58"/>
      <c r="AO1085" s="58"/>
      <c r="AP1085" s="58"/>
      <c r="AQ1085" s="58"/>
      <c r="AR1085" s="58"/>
      <c r="AS1085" s="58"/>
      <c r="AT1085" s="58"/>
      <c r="AU1085" s="58"/>
      <c r="AV1085" s="58"/>
      <c r="AW1085" s="58"/>
      <c r="AX1085" s="58"/>
      <c r="AY1085" s="58"/>
      <c r="AZ1085" s="58"/>
      <c r="BA1085" s="58"/>
      <c r="BB1085" s="58"/>
      <c r="BC1085" s="58"/>
      <c r="BD1085" s="58"/>
      <c r="BE1085" s="58"/>
      <c r="BF1085" s="58"/>
      <c r="BG1085" s="58"/>
      <c r="BH1085" s="58"/>
      <c r="BI1085" s="58"/>
      <c r="BJ1085" s="58"/>
      <c r="BK1085" s="58"/>
      <c r="BL1085" s="58"/>
      <c r="BM1085" s="58"/>
      <c r="BN1085" s="58"/>
      <c r="BO1085" s="58"/>
      <c r="BP1085" s="58"/>
      <c r="BQ1085" s="58"/>
      <c r="BR1085" s="58"/>
      <c r="BS1085" s="58"/>
      <c r="BT1085" s="58"/>
      <c r="BU1085" s="58"/>
      <c r="BV1085" s="58"/>
      <c r="BW1085" s="58"/>
      <c r="BX1085" s="58"/>
      <c r="BY1085" s="58"/>
      <c r="BZ1085" s="58"/>
      <c r="CA1085" s="58"/>
      <c r="CB1085" s="58"/>
      <c r="CC1085" s="58"/>
      <c r="CD1085" s="58"/>
      <c r="CE1085" s="58"/>
      <c r="CF1085" s="58"/>
      <c r="CG1085" s="58"/>
      <c r="CH1085" s="58"/>
      <c r="CI1085" s="58"/>
      <c r="CJ1085" s="58"/>
    </row>
    <row r="1086" spans="1:88" s="71" customFormat="1" ht="12.75" customHeight="1" x14ac:dyDescent="0.2">
      <c r="A1086" s="72"/>
      <c r="B1086" s="67"/>
      <c r="C1086" s="60" t="s">
        <v>17</v>
      </c>
      <c r="D1086" s="60"/>
      <c r="E1086" s="70">
        <f t="shared" si="17"/>
        <v>0</v>
      </c>
      <c r="F1086" s="70"/>
      <c r="G1086" s="70"/>
      <c r="H1086" s="60"/>
      <c r="I1086" s="57"/>
      <c r="J1086" s="57"/>
      <c r="K1086" s="57"/>
      <c r="L1086" s="58"/>
      <c r="M1086" s="58"/>
      <c r="N1086" s="58"/>
      <c r="O1086" s="58"/>
      <c r="P1086" s="58"/>
      <c r="Q1086" s="58"/>
      <c r="R1086" s="58"/>
      <c r="S1086" s="58"/>
      <c r="T1086" s="58"/>
      <c r="U1086" s="58"/>
      <c r="V1086" s="58"/>
      <c r="W1086" s="58"/>
      <c r="X1086" s="58"/>
      <c r="Y1086" s="58"/>
      <c r="Z1086" s="58"/>
      <c r="AA1086" s="58"/>
      <c r="AB1086" s="58"/>
      <c r="AC1086" s="58"/>
      <c r="AD1086" s="58"/>
      <c r="AE1086" s="58"/>
      <c r="AF1086" s="58"/>
      <c r="AG1086" s="58"/>
      <c r="AH1086" s="58"/>
      <c r="AI1086" s="58"/>
      <c r="AJ1086" s="58"/>
      <c r="AK1086" s="58"/>
      <c r="AL1086" s="58"/>
      <c r="AM1086" s="58"/>
      <c r="AN1086" s="58"/>
      <c r="AO1086" s="58"/>
      <c r="AP1086" s="58"/>
      <c r="AQ1086" s="58"/>
      <c r="AR1086" s="58"/>
      <c r="AS1086" s="58"/>
      <c r="AT1086" s="58"/>
      <c r="AU1086" s="58"/>
      <c r="AV1086" s="58"/>
      <c r="AW1086" s="58"/>
      <c r="AX1086" s="58"/>
      <c r="AY1086" s="58"/>
      <c r="AZ1086" s="58"/>
      <c r="BA1086" s="58"/>
      <c r="BB1086" s="58"/>
      <c r="BC1086" s="58"/>
      <c r="BD1086" s="58"/>
      <c r="BE1086" s="58"/>
      <c r="BF1086" s="58"/>
      <c r="BG1086" s="58"/>
      <c r="BH1086" s="58"/>
      <c r="BI1086" s="58"/>
      <c r="BJ1086" s="58"/>
      <c r="BK1086" s="58"/>
      <c r="BL1086" s="58"/>
      <c r="BM1086" s="58"/>
      <c r="BN1086" s="58"/>
      <c r="BO1086" s="58"/>
      <c r="BP1086" s="58"/>
      <c r="BQ1086" s="58"/>
      <c r="BR1086" s="58"/>
      <c r="BS1086" s="58"/>
      <c r="BT1086" s="58"/>
      <c r="BU1086" s="58"/>
      <c r="BV1086" s="58"/>
      <c r="BW1086" s="58"/>
      <c r="BX1086" s="58"/>
      <c r="BY1086" s="58"/>
      <c r="BZ1086" s="58"/>
      <c r="CA1086" s="58"/>
      <c r="CB1086" s="58"/>
      <c r="CC1086" s="58"/>
      <c r="CD1086" s="58"/>
      <c r="CE1086" s="58"/>
      <c r="CF1086" s="58"/>
      <c r="CG1086" s="58"/>
      <c r="CH1086" s="58"/>
      <c r="CI1086" s="58"/>
      <c r="CJ1086" s="58"/>
    </row>
    <row r="1087" spans="1:88" s="71" customFormat="1" ht="12.75" customHeight="1" x14ac:dyDescent="0.2">
      <c r="A1087" s="72"/>
      <c r="B1087" s="63" t="s">
        <v>150</v>
      </c>
      <c r="C1087" s="60" t="s">
        <v>64</v>
      </c>
      <c r="D1087" s="68"/>
      <c r="E1087" s="70">
        <f t="shared" si="17"/>
        <v>0</v>
      </c>
      <c r="F1087" s="70"/>
      <c r="G1087" s="70"/>
      <c r="H1087" s="68"/>
      <c r="I1087" s="57"/>
      <c r="J1087" s="57"/>
      <c r="K1087" s="57"/>
      <c r="L1087" s="58"/>
      <c r="M1087" s="58"/>
      <c r="N1087" s="58"/>
      <c r="O1087" s="58"/>
      <c r="P1087" s="58"/>
      <c r="Q1087" s="58"/>
      <c r="R1087" s="58"/>
      <c r="S1087" s="58"/>
      <c r="T1087" s="58"/>
      <c r="U1087" s="58"/>
      <c r="V1087" s="58"/>
      <c r="W1087" s="58"/>
      <c r="X1087" s="58"/>
      <c r="Y1087" s="58"/>
      <c r="Z1087" s="58"/>
      <c r="AA1087" s="58"/>
      <c r="AB1087" s="58"/>
      <c r="AC1087" s="58"/>
      <c r="AD1087" s="58"/>
      <c r="AE1087" s="58"/>
      <c r="AF1087" s="58"/>
      <c r="AG1087" s="58"/>
      <c r="AH1087" s="58"/>
      <c r="AI1087" s="58"/>
      <c r="AJ1087" s="58"/>
      <c r="AK1087" s="58"/>
      <c r="AL1087" s="58"/>
      <c r="AM1087" s="58"/>
      <c r="AN1087" s="58"/>
      <c r="AO1087" s="58"/>
      <c r="AP1087" s="58"/>
      <c r="AQ1087" s="58"/>
      <c r="AR1087" s="58"/>
      <c r="AS1087" s="58"/>
      <c r="AT1087" s="58"/>
      <c r="AU1087" s="58"/>
      <c r="AV1087" s="58"/>
      <c r="AW1087" s="58"/>
      <c r="AX1087" s="58"/>
      <c r="AY1087" s="58"/>
      <c r="AZ1087" s="58"/>
      <c r="BA1087" s="58"/>
      <c r="BB1087" s="58"/>
      <c r="BC1087" s="58"/>
      <c r="BD1087" s="58"/>
      <c r="BE1087" s="58"/>
      <c r="BF1087" s="58"/>
      <c r="BG1087" s="58"/>
      <c r="BH1087" s="58"/>
      <c r="BI1087" s="58"/>
      <c r="BJ1087" s="58"/>
      <c r="BK1087" s="58"/>
      <c r="BL1087" s="58"/>
      <c r="BM1087" s="58"/>
      <c r="BN1087" s="58"/>
      <c r="BO1087" s="58"/>
      <c r="BP1087" s="58"/>
      <c r="BQ1087" s="58"/>
      <c r="BR1087" s="58"/>
      <c r="BS1087" s="58"/>
      <c r="BT1087" s="58"/>
      <c r="BU1087" s="58"/>
      <c r="BV1087" s="58"/>
      <c r="BW1087" s="58"/>
      <c r="BX1087" s="58"/>
      <c r="BY1087" s="58"/>
      <c r="BZ1087" s="58"/>
      <c r="CA1087" s="58"/>
      <c r="CB1087" s="58"/>
      <c r="CC1087" s="58"/>
      <c r="CD1087" s="58"/>
      <c r="CE1087" s="58"/>
      <c r="CF1087" s="58"/>
      <c r="CG1087" s="58"/>
      <c r="CH1087" s="58"/>
      <c r="CI1087" s="58"/>
      <c r="CJ1087" s="58"/>
    </row>
    <row r="1088" spans="1:88" s="71" customFormat="1" ht="12.75" customHeight="1" x14ac:dyDescent="0.2">
      <c r="A1088" s="76"/>
      <c r="B1088" s="63"/>
      <c r="C1088" s="60" t="s">
        <v>17</v>
      </c>
      <c r="D1088" s="68"/>
      <c r="E1088" s="70">
        <f t="shared" si="17"/>
        <v>0</v>
      </c>
      <c r="F1088" s="70"/>
      <c r="G1088" s="70"/>
      <c r="H1088" s="68"/>
      <c r="I1088" s="57"/>
      <c r="J1088" s="57"/>
      <c r="K1088" s="57"/>
      <c r="L1088" s="58"/>
      <c r="M1088" s="58"/>
      <c r="N1088" s="58"/>
      <c r="O1088" s="58"/>
      <c r="P1088" s="58"/>
      <c r="Q1088" s="58"/>
      <c r="R1088" s="58"/>
      <c r="S1088" s="58"/>
      <c r="T1088" s="58"/>
      <c r="U1088" s="58"/>
      <c r="V1088" s="58"/>
      <c r="W1088" s="58"/>
      <c r="X1088" s="58"/>
      <c r="Y1088" s="58"/>
      <c r="Z1088" s="58"/>
      <c r="AA1088" s="58"/>
      <c r="AB1088" s="58"/>
      <c r="AC1088" s="58"/>
      <c r="AD1088" s="58"/>
      <c r="AE1088" s="58"/>
      <c r="AF1088" s="58"/>
      <c r="AG1088" s="58"/>
      <c r="AH1088" s="58"/>
      <c r="AI1088" s="58"/>
      <c r="AJ1088" s="58"/>
      <c r="AK1088" s="58"/>
      <c r="AL1088" s="58"/>
      <c r="AM1088" s="58"/>
      <c r="AN1088" s="58"/>
      <c r="AO1088" s="58"/>
      <c r="AP1088" s="58"/>
      <c r="AQ1088" s="58"/>
      <c r="AR1088" s="58"/>
      <c r="AS1088" s="58"/>
      <c r="AT1088" s="58"/>
      <c r="AU1088" s="58"/>
      <c r="AV1088" s="58"/>
      <c r="AW1088" s="58"/>
      <c r="AX1088" s="58"/>
      <c r="AY1088" s="58"/>
      <c r="AZ1088" s="58"/>
      <c r="BA1088" s="58"/>
      <c r="BB1088" s="58"/>
      <c r="BC1088" s="58"/>
      <c r="BD1088" s="58"/>
      <c r="BE1088" s="58"/>
      <c r="BF1088" s="58"/>
      <c r="BG1088" s="58"/>
      <c r="BH1088" s="58"/>
      <c r="BI1088" s="58"/>
      <c r="BJ1088" s="58"/>
      <c r="BK1088" s="58"/>
      <c r="BL1088" s="58"/>
      <c r="BM1088" s="58"/>
      <c r="BN1088" s="58"/>
      <c r="BO1088" s="58"/>
      <c r="BP1088" s="58"/>
      <c r="BQ1088" s="58"/>
      <c r="BR1088" s="58"/>
      <c r="BS1088" s="58"/>
      <c r="BT1088" s="58"/>
      <c r="BU1088" s="58"/>
      <c r="BV1088" s="58"/>
      <c r="BW1088" s="58"/>
      <c r="BX1088" s="58"/>
      <c r="BY1088" s="58"/>
      <c r="BZ1088" s="58"/>
      <c r="CA1088" s="58"/>
      <c r="CB1088" s="58"/>
      <c r="CC1088" s="58"/>
      <c r="CD1088" s="58"/>
      <c r="CE1088" s="58"/>
      <c r="CF1088" s="58"/>
      <c r="CG1088" s="58"/>
      <c r="CH1088" s="58"/>
      <c r="CI1088" s="58"/>
      <c r="CJ1088" s="58"/>
    </row>
    <row r="1089" spans="1:110" s="57" customFormat="1" ht="12.75" customHeight="1" x14ac:dyDescent="0.2">
      <c r="A1089" s="18">
        <v>24</v>
      </c>
      <c r="B1089" s="69" t="s">
        <v>86</v>
      </c>
      <c r="C1089" s="60"/>
      <c r="D1089" s="68"/>
      <c r="E1089" s="64">
        <f t="shared" si="17"/>
        <v>1</v>
      </c>
      <c r="F1089" s="64">
        <v>1</v>
      </c>
      <c r="G1089" s="70"/>
      <c r="H1089" s="68"/>
      <c r="L1089" s="58"/>
      <c r="M1089" s="58"/>
      <c r="N1089" s="58"/>
      <c r="O1089" s="58"/>
      <c r="P1089" s="58"/>
      <c r="Q1089" s="58"/>
      <c r="R1089" s="58"/>
      <c r="S1089" s="58"/>
      <c r="T1089" s="58"/>
      <c r="U1089" s="58"/>
      <c r="V1089" s="58"/>
      <c r="W1089" s="58"/>
      <c r="X1089" s="58"/>
      <c r="Y1089" s="58"/>
      <c r="Z1089" s="58"/>
      <c r="AA1089" s="58"/>
      <c r="AB1089" s="58"/>
      <c r="AC1089" s="58"/>
      <c r="AD1089" s="58"/>
      <c r="AE1089" s="58"/>
      <c r="AF1089" s="58"/>
      <c r="AG1089" s="58"/>
      <c r="AH1089" s="58"/>
      <c r="AI1089" s="58"/>
      <c r="AJ1089" s="58"/>
      <c r="AK1089" s="58"/>
      <c r="AL1089" s="58"/>
      <c r="AM1089" s="58"/>
      <c r="AN1089" s="58"/>
      <c r="AO1089" s="58"/>
      <c r="AP1089" s="58"/>
      <c r="AQ1089" s="58"/>
      <c r="AR1089" s="58"/>
      <c r="AS1089" s="58"/>
      <c r="AT1089" s="58"/>
      <c r="AU1089" s="58"/>
      <c r="AV1089" s="58"/>
      <c r="AW1089" s="58"/>
      <c r="AX1089" s="58"/>
      <c r="AY1089" s="58"/>
      <c r="AZ1089" s="58"/>
      <c r="BA1089" s="58"/>
      <c r="BB1089" s="58"/>
      <c r="BC1089" s="58"/>
      <c r="BD1089" s="58"/>
      <c r="BE1089" s="58"/>
      <c r="BF1089" s="58"/>
      <c r="BG1089" s="58"/>
      <c r="BH1089" s="58"/>
      <c r="BI1089" s="58"/>
      <c r="BJ1089" s="58"/>
      <c r="BK1089" s="58"/>
      <c r="BL1089" s="58"/>
      <c r="BM1089" s="58"/>
      <c r="BN1089" s="58"/>
      <c r="BO1089" s="58"/>
      <c r="BP1089" s="58"/>
      <c r="BQ1089" s="58"/>
      <c r="BR1089" s="58"/>
      <c r="BS1089" s="58"/>
      <c r="BT1089" s="58"/>
      <c r="BU1089" s="58"/>
      <c r="BV1089" s="58"/>
      <c r="BW1089" s="58"/>
      <c r="BX1089" s="58"/>
      <c r="BY1089" s="58"/>
      <c r="BZ1089" s="58"/>
      <c r="CA1089" s="58"/>
      <c r="CB1089" s="58"/>
      <c r="CC1089" s="58"/>
      <c r="CD1089" s="58"/>
      <c r="CE1089" s="58"/>
      <c r="CF1089" s="58"/>
      <c r="CG1089" s="58"/>
      <c r="CH1089" s="58"/>
      <c r="CI1089" s="58"/>
      <c r="CJ1089" s="58"/>
      <c r="CK1089" s="71"/>
      <c r="CL1089" s="71"/>
      <c r="CM1089" s="71"/>
      <c r="CN1089" s="71"/>
      <c r="CO1089" s="71"/>
      <c r="CP1089" s="71"/>
      <c r="CQ1089" s="71"/>
      <c r="CR1089" s="71"/>
      <c r="CS1089" s="71"/>
      <c r="CT1089" s="71"/>
      <c r="CU1089" s="71"/>
      <c r="CV1089" s="71"/>
      <c r="CW1089" s="71"/>
      <c r="CX1089" s="71"/>
      <c r="CY1089" s="71"/>
      <c r="CZ1089" s="71"/>
      <c r="DA1089" s="71"/>
      <c r="DB1089" s="71"/>
      <c r="DC1089" s="71"/>
      <c r="DD1089" s="71"/>
      <c r="DE1089" s="71"/>
      <c r="DF1089" s="71"/>
    </row>
    <row r="1090" spans="1:110" s="57" customFormat="1" ht="12.75" customHeight="1" x14ac:dyDescent="0.2">
      <c r="A1090" s="72"/>
      <c r="B1090" s="81"/>
      <c r="C1090" s="60" t="s">
        <v>17</v>
      </c>
      <c r="D1090" s="61"/>
      <c r="E1090" s="64">
        <f t="shared" si="17"/>
        <v>7.54</v>
      </c>
      <c r="F1090" s="64">
        <f>F1092+F1094+F1096+F1098</f>
        <v>7.54</v>
      </c>
      <c r="G1090" s="70">
        <f>G1092+G1094+G1096+G1098</f>
        <v>0</v>
      </c>
      <c r="H1090" s="61"/>
      <c r="L1090" s="58"/>
      <c r="M1090" s="58"/>
      <c r="N1090" s="58"/>
      <c r="O1090" s="58"/>
      <c r="P1090" s="58"/>
      <c r="Q1090" s="58"/>
      <c r="R1090" s="58"/>
      <c r="S1090" s="58"/>
      <c r="T1090" s="58"/>
      <c r="U1090" s="58"/>
      <c r="V1090" s="58"/>
      <c r="W1090" s="58"/>
      <c r="X1090" s="58"/>
      <c r="Y1090" s="58"/>
      <c r="Z1090" s="58"/>
      <c r="AA1090" s="58"/>
      <c r="AB1090" s="58"/>
      <c r="AC1090" s="58"/>
      <c r="AD1090" s="58"/>
      <c r="AE1090" s="58"/>
      <c r="AF1090" s="58"/>
      <c r="AG1090" s="58"/>
      <c r="AH1090" s="58"/>
      <c r="AI1090" s="58"/>
      <c r="AJ1090" s="58"/>
      <c r="AK1090" s="58"/>
      <c r="AL1090" s="58"/>
      <c r="AM1090" s="58"/>
      <c r="AN1090" s="58"/>
      <c r="AO1090" s="58"/>
      <c r="AP1090" s="58"/>
      <c r="AQ1090" s="58"/>
      <c r="AR1090" s="58"/>
      <c r="AS1090" s="58"/>
      <c r="AT1090" s="58"/>
      <c r="AU1090" s="58"/>
      <c r="AV1090" s="58"/>
      <c r="AW1090" s="58"/>
      <c r="AX1090" s="58"/>
      <c r="AY1090" s="58"/>
      <c r="AZ1090" s="58"/>
      <c r="BA1090" s="58"/>
      <c r="BB1090" s="58"/>
      <c r="BC1090" s="58"/>
      <c r="BD1090" s="58"/>
      <c r="BE1090" s="58"/>
      <c r="BF1090" s="58"/>
      <c r="BG1090" s="58"/>
      <c r="BH1090" s="58"/>
      <c r="BI1090" s="58"/>
      <c r="BJ1090" s="58"/>
      <c r="BK1090" s="58"/>
      <c r="BL1090" s="58"/>
      <c r="BM1090" s="58"/>
      <c r="BN1090" s="58"/>
      <c r="BO1090" s="58"/>
      <c r="BP1090" s="58"/>
      <c r="BQ1090" s="58"/>
      <c r="BR1090" s="58"/>
      <c r="BS1090" s="58"/>
      <c r="BT1090" s="58"/>
      <c r="BU1090" s="58"/>
      <c r="BV1090" s="58"/>
      <c r="BW1090" s="58"/>
      <c r="BX1090" s="58"/>
      <c r="BY1090" s="58"/>
      <c r="BZ1090" s="58"/>
      <c r="CA1090" s="58"/>
      <c r="CB1090" s="58"/>
      <c r="CC1090" s="58"/>
      <c r="CD1090" s="58"/>
      <c r="CE1090" s="58"/>
      <c r="CF1090" s="58"/>
      <c r="CG1090" s="58"/>
      <c r="CH1090" s="58"/>
      <c r="CI1090" s="58"/>
      <c r="CJ1090" s="58"/>
      <c r="CK1090" s="71"/>
      <c r="CL1090" s="71"/>
      <c r="CM1090" s="71"/>
      <c r="CN1090" s="71"/>
      <c r="CO1090" s="71"/>
      <c r="CP1090" s="71"/>
      <c r="CQ1090" s="71"/>
      <c r="CR1090" s="71"/>
      <c r="CS1090" s="71"/>
      <c r="CT1090" s="71"/>
      <c r="CU1090" s="71"/>
      <c r="CV1090" s="71"/>
      <c r="CW1090" s="71"/>
      <c r="CX1090" s="71"/>
      <c r="CY1090" s="71"/>
      <c r="CZ1090" s="71"/>
      <c r="DA1090" s="71"/>
      <c r="DB1090" s="71"/>
      <c r="DC1090" s="71"/>
      <c r="DD1090" s="71"/>
      <c r="DE1090" s="71"/>
      <c r="DF1090" s="71"/>
    </row>
    <row r="1091" spans="1:110" s="57" customFormat="1" ht="12.75" customHeight="1" x14ac:dyDescent="0.2">
      <c r="A1091" s="72"/>
      <c r="B1091" s="77" t="s">
        <v>143</v>
      </c>
      <c r="C1091" s="60" t="s">
        <v>20</v>
      </c>
      <c r="D1091" s="60"/>
      <c r="E1091" s="64">
        <f t="shared" si="17"/>
        <v>7.0000000000000001E-3</v>
      </c>
      <c r="F1091" s="64">
        <v>7.0000000000000001E-3</v>
      </c>
      <c r="G1091" s="70"/>
      <c r="H1091" s="60"/>
      <c r="L1091" s="58"/>
      <c r="M1091" s="58"/>
      <c r="N1091" s="58"/>
      <c r="O1091" s="58"/>
      <c r="P1091" s="58"/>
      <c r="Q1091" s="58"/>
      <c r="R1091" s="58"/>
      <c r="S1091" s="58"/>
      <c r="T1091" s="58"/>
      <c r="U1091" s="58"/>
      <c r="V1091" s="58"/>
      <c r="W1091" s="58"/>
      <c r="X1091" s="58"/>
      <c r="Y1091" s="58"/>
      <c r="Z1091" s="58"/>
      <c r="AA1091" s="58"/>
      <c r="AB1091" s="58"/>
      <c r="AC1091" s="58"/>
      <c r="AD1091" s="58"/>
      <c r="AE1091" s="58"/>
      <c r="AF1091" s="58"/>
      <c r="AG1091" s="58"/>
      <c r="AH1091" s="58"/>
      <c r="AI1091" s="58"/>
      <c r="AJ1091" s="58"/>
      <c r="AK1091" s="58"/>
      <c r="AL1091" s="58"/>
      <c r="AM1091" s="58"/>
      <c r="AN1091" s="58"/>
      <c r="AO1091" s="58"/>
      <c r="AP1091" s="58"/>
      <c r="AQ1091" s="58"/>
      <c r="AR1091" s="58"/>
      <c r="AS1091" s="58"/>
      <c r="AT1091" s="58"/>
      <c r="AU1091" s="58"/>
      <c r="AV1091" s="58"/>
      <c r="AW1091" s="58"/>
      <c r="AX1091" s="58"/>
      <c r="AY1091" s="58"/>
      <c r="AZ1091" s="58"/>
      <c r="BA1091" s="58"/>
      <c r="BB1091" s="58"/>
      <c r="BC1091" s="58"/>
      <c r="BD1091" s="58"/>
      <c r="BE1091" s="58"/>
      <c r="BF1091" s="58"/>
      <c r="BG1091" s="58"/>
      <c r="BH1091" s="58"/>
      <c r="BI1091" s="58"/>
      <c r="BJ1091" s="58"/>
      <c r="BK1091" s="58"/>
      <c r="BL1091" s="58"/>
      <c r="BM1091" s="58"/>
      <c r="BN1091" s="58"/>
      <c r="BO1091" s="58"/>
      <c r="BP1091" s="58"/>
      <c r="BQ1091" s="58"/>
      <c r="BR1091" s="58"/>
      <c r="BS1091" s="58"/>
      <c r="BT1091" s="58"/>
      <c r="BU1091" s="58"/>
      <c r="BV1091" s="58"/>
      <c r="BW1091" s="58"/>
      <c r="BX1091" s="58"/>
      <c r="BY1091" s="58"/>
      <c r="BZ1091" s="58"/>
      <c r="CA1091" s="58"/>
      <c r="CB1091" s="58"/>
      <c r="CC1091" s="58"/>
      <c r="CD1091" s="58"/>
      <c r="CE1091" s="58"/>
      <c r="CF1091" s="58"/>
      <c r="CG1091" s="58"/>
      <c r="CH1091" s="58"/>
      <c r="CI1091" s="58"/>
      <c r="CJ1091" s="58"/>
      <c r="CK1091" s="71"/>
      <c r="CL1091" s="71"/>
      <c r="CM1091" s="71"/>
      <c r="CN1091" s="71"/>
      <c r="CO1091" s="71"/>
      <c r="CP1091" s="71"/>
      <c r="CQ1091" s="71"/>
      <c r="CR1091" s="71"/>
      <c r="CS1091" s="71"/>
      <c r="CT1091" s="71"/>
      <c r="CU1091" s="71"/>
      <c r="CV1091" s="71"/>
      <c r="CW1091" s="71"/>
      <c r="CX1091" s="71"/>
      <c r="CY1091" s="71"/>
      <c r="CZ1091" s="71"/>
      <c r="DA1091" s="71"/>
      <c r="DB1091" s="71"/>
      <c r="DC1091" s="71"/>
      <c r="DD1091" s="71"/>
      <c r="DE1091" s="71"/>
      <c r="DF1091" s="71"/>
    </row>
    <row r="1092" spans="1:110" s="57" customFormat="1" ht="12.75" customHeight="1" x14ac:dyDescent="0.2">
      <c r="A1092" s="72"/>
      <c r="B1092" s="78"/>
      <c r="C1092" s="60" t="s">
        <v>17</v>
      </c>
      <c r="D1092" s="60"/>
      <c r="E1092" s="64">
        <f t="shared" si="17"/>
        <v>7.54</v>
      </c>
      <c r="F1092" s="64">
        <v>7.54</v>
      </c>
      <c r="G1092" s="70"/>
      <c r="H1092" s="60"/>
      <c r="L1092" s="58"/>
      <c r="M1092" s="58"/>
      <c r="N1092" s="58"/>
      <c r="O1092" s="58"/>
      <c r="P1092" s="58"/>
      <c r="Q1092" s="58"/>
      <c r="R1092" s="58"/>
      <c r="S1092" s="58"/>
      <c r="T1092" s="58"/>
      <c r="U1092" s="58"/>
      <c r="V1092" s="58"/>
      <c r="W1092" s="58"/>
      <c r="X1092" s="58"/>
      <c r="Y1092" s="58"/>
      <c r="Z1092" s="58"/>
      <c r="AA1092" s="58"/>
      <c r="AB1092" s="58"/>
      <c r="AC1092" s="58"/>
      <c r="AD1092" s="58"/>
      <c r="AE1092" s="58"/>
      <c r="AF1092" s="58"/>
      <c r="AG1092" s="58"/>
      <c r="AH1092" s="58"/>
      <c r="AI1092" s="58"/>
      <c r="AJ1092" s="58"/>
      <c r="AK1092" s="58"/>
      <c r="AL1092" s="58"/>
      <c r="AM1092" s="58"/>
      <c r="AN1092" s="58"/>
      <c r="AO1092" s="58"/>
      <c r="AP1092" s="58"/>
      <c r="AQ1092" s="58"/>
      <c r="AR1092" s="58"/>
      <c r="AS1092" s="58"/>
      <c r="AT1092" s="58"/>
      <c r="AU1092" s="58"/>
      <c r="AV1092" s="58"/>
      <c r="AW1092" s="58"/>
      <c r="AX1092" s="58"/>
      <c r="AY1092" s="58"/>
      <c r="AZ1092" s="58"/>
      <c r="BA1092" s="58"/>
      <c r="BB1092" s="58"/>
      <c r="BC1092" s="58"/>
      <c r="BD1092" s="58"/>
      <c r="BE1092" s="58"/>
      <c r="BF1092" s="58"/>
      <c r="BG1092" s="58"/>
      <c r="BH1092" s="58"/>
      <c r="BI1092" s="58"/>
      <c r="BJ1092" s="58"/>
      <c r="BK1092" s="58"/>
      <c r="BL1092" s="58"/>
      <c r="BM1092" s="58"/>
      <c r="BN1092" s="58"/>
      <c r="BO1092" s="58"/>
      <c r="BP1092" s="58"/>
      <c r="BQ1092" s="58"/>
      <c r="BR1092" s="58"/>
      <c r="BS1092" s="58"/>
      <c r="BT1092" s="58"/>
      <c r="BU1092" s="58"/>
      <c r="BV1092" s="58"/>
      <c r="BW1092" s="58"/>
      <c r="BX1092" s="58"/>
      <c r="BY1092" s="58"/>
      <c r="BZ1092" s="58"/>
      <c r="CA1092" s="58"/>
      <c r="CB1092" s="58"/>
      <c r="CC1092" s="58"/>
      <c r="CD1092" s="58"/>
      <c r="CE1092" s="58"/>
      <c r="CF1092" s="58"/>
      <c r="CG1092" s="58"/>
      <c r="CH1092" s="58"/>
      <c r="CI1092" s="58"/>
      <c r="CJ1092" s="58"/>
      <c r="CK1092" s="71"/>
      <c r="CL1092" s="71"/>
      <c r="CM1092" s="71"/>
      <c r="CN1092" s="71"/>
      <c r="CO1092" s="71"/>
      <c r="CP1092" s="71"/>
      <c r="CQ1092" s="71"/>
      <c r="CR1092" s="71"/>
      <c r="CS1092" s="71"/>
      <c r="CT1092" s="71"/>
      <c r="CU1092" s="71"/>
      <c r="CV1092" s="71"/>
      <c r="CW1092" s="71"/>
      <c r="CX1092" s="71"/>
      <c r="CY1092" s="71"/>
      <c r="CZ1092" s="71"/>
      <c r="DA1092" s="71"/>
      <c r="DB1092" s="71"/>
      <c r="DC1092" s="71"/>
      <c r="DD1092" s="71"/>
      <c r="DE1092" s="71"/>
      <c r="DF1092" s="71"/>
    </row>
    <row r="1093" spans="1:110" s="57" customFormat="1" ht="12.75" customHeight="1" x14ac:dyDescent="0.2">
      <c r="A1093" s="72"/>
      <c r="B1093" s="77" t="s">
        <v>145</v>
      </c>
      <c r="C1093" s="60" t="s">
        <v>20</v>
      </c>
      <c r="D1093" s="60"/>
      <c r="E1093" s="64">
        <f t="shared" si="17"/>
        <v>0</v>
      </c>
      <c r="F1093" s="64"/>
      <c r="G1093" s="70"/>
      <c r="H1093" s="60"/>
      <c r="L1093" s="58"/>
      <c r="M1093" s="58"/>
      <c r="N1093" s="58"/>
      <c r="O1093" s="58"/>
      <c r="P1093" s="58"/>
      <c r="Q1093" s="58"/>
      <c r="R1093" s="58"/>
      <c r="S1093" s="58"/>
      <c r="T1093" s="58"/>
      <c r="U1093" s="58"/>
      <c r="V1093" s="58"/>
      <c r="W1093" s="58"/>
      <c r="X1093" s="58"/>
      <c r="Y1093" s="58"/>
      <c r="Z1093" s="58"/>
      <c r="AA1093" s="58"/>
      <c r="AB1093" s="58"/>
      <c r="AC1093" s="58"/>
      <c r="AD1093" s="58"/>
      <c r="AE1093" s="58"/>
      <c r="AF1093" s="58"/>
      <c r="AG1093" s="58"/>
      <c r="AH1093" s="58"/>
      <c r="AI1093" s="58"/>
      <c r="AJ1093" s="58"/>
      <c r="AK1093" s="58"/>
      <c r="AL1093" s="58"/>
      <c r="AM1093" s="58"/>
      <c r="AN1093" s="58"/>
      <c r="AO1093" s="58"/>
      <c r="AP1093" s="58"/>
      <c r="AQ1093" s="58"/>
      <c r="AR1093" s="58"/>
      <c r="AS1093" s="58"/>
      <c r="AT1093" s="58"/>
      <c r="AU1093" s="58"/>
      <c r="AV1093" s="58"/>
      <c r="AW1093" s="58"/>
      <c r="AX1093" s="58"/>
      <c r="AY1093" s="58"/>
      <c r="AZ1093" s="58"/>
      <c r="BA1093" s="58"/>
      <c r="BB1093" s="58"/>
      <c r="BC1093" s="58"/>
      <c r="BD1093" s="58"/>
      <c r="BE1093" s="58"/>
      <c r="BF1093" s="58"/>
      <c r="BG1093" s="58"/>
      <c r="BH1093" s="58"/>
      <c r="BI1093" s="58"/>
      <c r="BJ1093" s="58"/>
      <c r="BK1093" s="58"/>
      <c r="BL1093" s="58"/>
      <c r="BM1093" s="58"/>
      <c r="BN1093" s="58"/>
      <c r="BO1093" s="58"/>
      <c r="BP1093" s="58"/>
      <c r="BQ1093" s="58"/>
      <c r="BR1093" s="58"/>
      <c r="BS1093" s="58"/>
      <c r="BT1093" s="58"/>
      <c r="BU1093" s="58"/>
      <c r="BV1093" s="58"/>
      <c r="BW1093" s="58"/>
      <c r="BX1093" s="58"/>
      <c r="BY1093" s="58"/>
      <c r="BZ1093" s="58"/>
      <c r="CA1093" s="58"/>
      <c r="CB1093" s="58"/>
      <c r="CC1093" s="58"/>
      <c r="CD1093" s="58"/>
      <c r="CE1093" s="58"/>
      <c r="CF1093" s="58"/>
      <c r="CG1093" s="58"/>
      <c r="CH1093" s="58"/>
      <c r="CI1093" s="58"/>
      <c r="CJ1093" s="58"/>
      <c r="CK1093" s="71"/>
      <c r="CL1093" s="71"/>
      <c r="CM1093" s="71"/>
      <c r="CN1093" s="71"/>
      <c r="CO1093" s="71"/>
      <c r="CP1093" s="71"/>
      <c r="CQ1093" s="71"/>
      <c r="CR1093" s="71"/>
      <c r="CS1093" s="71"/>
      <c r="CT1093" s="71"/>
      <c r="CU1093" s="71"/>
      <c r="CV1093" s="71"/>
      <c r="CW1093" s="71"/>
      <c r="CX1093" s="71"/>
      <c r="CY1093" s="71"/>
      <c r="CZ1093" s="71"/>
      <c r="DA1093" s="71"/>
      <c r="DB1093" s="71"/>
      <c r="DC1093" s="71"/>
      <c r="DD1093" s="71"/>
      <c r="DE1093" s="71"/>
      <c r="DF1093" s="71"/>
    </row>
    <row r="1094" spans="1:110" s="57" customFormat="1" ht="12.75" customHeight="1" x14ac:dyDescent="0.2">
      <c r="A1094" s="72"/>
      <c r="B1094" s="78"/>
      <c r="C1094" s="60" t="s">
        <v>17</v>
      </c>
      <c r="D1094" s="60"/>
      <c r="E1094" s="64">
        <f t="shared" si="17"/>
        <v>0</v>
      </c>
      <c r="F1094" s="64"/>
      <c r="G1094" s="70"/>
      <c r="H1094" s="60"/>
      <c r="L1094" s="58"/>
      <c r="M1094" s="58"/>
      <c r="N1094" s="58"/>
      <c r="O1094" s="58"/>
      <c r="P1094" s="58"/>
      <c r="Q1094" s="58"/>
      <c r="R1094" s="58"/>
      <c r="S1094" s="58"/>
      <c r="T1094" s="58"/>
      <c r="U1094" s="58"/>
      <c r="V1094" s="58"/>
      <c r="W1094" s="58"/>
      <c r="X1094" s="58"/>
      <c r="Y1094" s="58"/>
      <c r="Z1094" s="58"/>
      <c r="AA1094" s="58"/>
      <c r="AB1094" s="58"/>
      <c r="AC1094" s="58"/>
      <c r="AD1094" s="58"/>
      <c r="AE1094" s="58"/>
      <c r="AF1094" s="58"/>
      <c r="AG1094" s="58"/>
      <c r="AH1094" s="58"/>
      <c r="AI1094" s="58"/>
      <c r="AJ1094" s="58"/>
      <c r="AK1094" s="58"/>
      <c r="AL1094" s="58"/>
      <c r="AM1094" s="58"/>
      <c r="AN1094" s="58"/>
      <c r="AO1094" s="58"/>
      <c r="AP1094" s="58"/>
      <c r="AQ1094" s="58"/>
      <c r="AR1094" s="58"/>
      <c r="AS1094" s="58"/>
      <c r="AT1094" s="58"/>
      <c r="AU1094" s="58"/>
      <c r="AV1094" s="58"/>
      <c r="AW1094" s="58"/>
      <c r="AX1094" s="58"/>
      <c r="AY1094" s="58"/>
      <c r="AZ1094" s="58"/>
      <c r="BA1094" s="58"/>
      <c r="BB1094" s="58"/>
      <c r="BC1094" s="58"/>
      <c r="BD1094" s="58"/>
      <c r="BE1094" s="58"/>
      <c r="BF1094" s="58"/>
      <c r="BG1094" s="58"/>
      <c r="BH1094" s="58"/>
      <c r="BI1094" s="58"/>
      <c r="BJ1094" s="58"/>
      <c r="BK1094" s="58"/>
      <c r="BL1094" s="58"/>
      <c r="BM1094" s="58"/>
      <c r="BN1094" s="58"/>
      <c r="BO1094" s="58"/>
      <c r="BP1094" s="58"/>
      <c r="BQ1094" s="58"/>
      <c r="BR1094" s="58"/>
      <c r="BS1094" s="58"/>
      <c r="BT1094" s="58"/>
      <c r="BU1094" s="58"/>
      <c r="BV1094" s="58"/>
      <c r="BW1094" s="58"/>
      <c r="BX1094" s="58"/>
      <c r="BY1094" s="58"/>
      <c r="BZ1094" s="58"/>
      <c r="CA1094" s="58"/>
      <c r="CB1094" s="58"/>
      <c r="CC1094" s="58"/>
      <c r="CD1094" s="58"/>
      <c r="CE1094" s="58"/>
      <c r="CF1094" s="58"/>
      <c r="CG1094" s="58"/>
      <c r="CH1094" s="58"/>
      <c r="CI1094" s="58"/>
      <c r="CJ1094" s="58"/>
      <c r="CK1094" s="71"/>
      <c r="CL1094" s="71"/>
      <c r="CM1094" s="71"/>
      <c r="CN1094" s="71"/>
      <c r="CO1094" s="71"/>
      <c r="CP1094" s="71"/>
      <c r="CQ1094" s="71"/>
      <c r="CR1094" s="71"/>
      <c r="CS1094" s="71"/>
      <c r="CT1094" s="71"/>
      <c r="CU1094" s="71"/>
      <c r="CV1094" s="71"/>
      <c r="CW1094" s="71"/>
      <c r="CX1094" s="71"/>
      <c r="CY1094" s="71"/>
      <c r="CZ1094" s="71"/>
      <c r="DA1094" s="71"/>
      <c r="DB1094" s="71"/>
      <c r="DC1094" s="71"/>
      <c r="DD1094" s="71"/>
      <c r="DE1094" s="71"/>
      <c r="DF1094" s="71"/>
    </row>
    <row r="1095" spans="1:110" s="57" customFormat="1" ht="12.75" customHeight="1" x14ac:dyDescent="0.2">
      <c r="A1095" s="72"/>
      <c r="B1095" s="79" t="s">
        <v>147</v>
      </c>
      <c r="C1095" s="60" t="s">
        <v>148</v>
      </c>
      <c r="D1095" s="60"/>
      <c r="E1095" s="64">
        <f t="shared" si="17"/>
        <v>0</v>
      </c>
      <c r="F1095" s="64"/>
      <c r="G1095" s="70"/>
      <c r="H1095" s="60"/>
      <c r="L1095" s="58"/>
      <c r="M1095" s="58"/>
      <c r="N1095" s="58"/>
      <c r="O1095" s="58"/>
      <c r="P1095" s="58"/>
      <c r="Q1095" s="58"/>
      <c r="R1095" s="58"/>
      <c r="S1095" s="58"/>
      <c r="T1095" s="58"/>
      <c r="U1095" s="58"/>
      <c r="V1095" s="58"/>
      <c r="W1095" s="58"/>
      <c r="X1095" s="58"/>
      <c r="Y1095" s="58"/>
      <c r="Z1095" s="58"/>
      <c r="AA1095" s="58"/>
      <c r="AB1095" s="58"/>
      <c r="AC1095" s="58"/>
      <c r="AD1095" s="58"/>
      <c r="AE1095" s="58"/>
      <c r="AF1095" s="58"/>
      <c r="AG1095" s="58"/>
      <c r="AH1095" s="58"/>
      <c r="AI1095" s="58"/>
      <c r="AJ1095" s="58"/>
      <c r="AK1095" s="58"/>
      <c r="AL1095" s="58"/>
      <c r="AM1095" s="58"/>
      <c r="AN1095" s="58"/>
      <c r="AO1095" s="58"/>
      <c r="AP1095" s="58"/>
      <c r="AQ1095" s="58"/>
      <c r="AR1095" s="58"/>
      <c r="AS1095" s="58"/>
      <c r="AT1095" s="58"/>
      <c r="AU1095" s="58"/>
      <c r="AV1095" s="58"/>
      <c r="AW1095" s="58"/>
      <c r="AX1095" s="58"/>
      <c r="AY1095" s="58"/>
      <c r="AZ1095" s="58"/>
      <c r="BA1095" s="58"/>
      <c r="BB1095" s="58"/>
      <c r="BC1095" s="58"/>
      <c r="BD1095" s="58"/>
      <c r="BE1095" s="58"/>
      <c r="BF1095" s="58"/>
      <c r="BG1095" s="58"/>
      <c r="BH1095" s="58"/>
      <c r="BI1095" s="58"/>
      <c r="BJ1095" s="58"/>
      <c r="BK1095" s="58"/>
      <c r="BL1095" s="58"/>
      <c r="BM1095" s="58"/>
      <c r="BN1095" s="58"/>
      <c r="BO1095" s="58"/>
      <c r="BP1095" s="58"/>
      <c r="BQ1095" s="58"/>
      <c r="BR1095" s="58"/>
      <c r="BS1095" s="58"/>
      <c r="BT1095" s="58"/>
      <c r="BU1095" s="58"/>
      <c r="BV1095" s="58"/>
      <c r="BW1095" s="58"/>
      <c r="BX1095" s="58"/>
      <c r="BY1095" s="58"/>
      <c r="BZ1095" s="58"/>
      <c r="CA1095" s="58"/>
      <c r="CB1095" s="58"/>
      <c r="CC1095" s="58"/>
      <c r="CD1095" s="58"/>
      <c r="CE1095" s="58"/>
      <c r="CF1095" s="58"/>
      <c r="CG1095" s="58"/>
      <c r="CH1095" s="58"/>
      <c r="CI1095" s="58"/>
      <c r="CJ1095" s="58"/>
      <c r="CK1095" s="71"/>
      <c r="CL1095" s="71"/>
      <c r="CM1095" s="71"/>
      <c r="CN1095" s="71"/>
      <c r="CO1095" s="71"/>
      <c r="CP1095" s="71"/>
      <c r="CQ1095" s="71"/>
      <c r="CR1095" s="71"/>
      <c r="CS1095" s="71"/>
      <c r="CT1095" s="71"/>
      <c r="CU1095" s="71"/>
      <c r="CV1095" s="71"/>
      <c r="CW1095" s="71"/>
      <c r="CX1095" s="71"/>
      <c r="CY1095" s="71"/>
      <c r="CZ1095" s="71"/>
      <c r="DA1095" s="71"/>
      <c r="DB1095" s="71"/>
      <c r="DC1095" s="71"/>
      <c r="DD1095" s="71"/>
      <c r="DE1095" s="71"/>
      <c r="DF1095" s="71"/>
    </row>
    <row r="1096" spans="1:110" s="57" customFormat="1" ht="12.75" customHeight="1" x14ac:dyDescent="0.2">
      <c r="A1096" s="72"/>
      <c r="B1096" s="80"/>
      <c r="C1096" s="60" t="s">
        <v>17</v>
      </c>
      <c r="D1096" s="60"/>
      <c r="E1096" s="64">
        <f t="shared" si="17"/>
        <v>0</v>
      </c>
      <c r="F1096" s="64"/>
      <c r="G1096" s="70"/>
      <c r="H1096" s="60"/>
      <c r="L1096" s="58"/>
      <c r="M1096" s="58"/>
      <c r="N1096" s="58"/>
      <c r="O1096" s="58"/>
      <c r="P1096" s="58"/>
      <c r="Q1096" s="58"/>
      <c r="R1096" s="58"/>
      <c r="S1096" s="58"/>
      <c r="T1096" s="58"/>
      <c r="U1096" s="58"/>
      <c r="V1096" s="58"/>
      <c r="W1096" s="58"/>
      <c r="X1096" s="58"/>
      <c r="Y1096" s="58"/>
      <c r="Z1096" s="58"/>
      <c r="AA1096" s="58"/>
      <c r="AB1096" s="58"/>
      <c r="AC1096" s="58"/>
      <c r="AD1096" s="58"/>
      <c r="AE1096" s="58"/>
      <c r="AF1096" s="58"/>
      <c r="AG1096" s="58"/>
      <c r="AH1096" s="58"/>
      <c r="AI1096" s="58"/>
      <c r="AJ1096" s="58"/>
      <c r="AK1096" s="58"/>
      <c r="AL1096" s="58"/>
      <c r="AM1096" s="58"/>
      <c r="AN1096" s="58"/>
      <c r="AO1096" s="58"/>
      <c r="AP1096" s="58"/>
      <c r="AQ1096" s="58"/>
      <c r="AR1096" s="58"/>
      <c r="AS1096" s="58"/>
      <c r="AT1096" s="58"/>
      <c r="AU1096" s="58"/>
      <c r="AV1096" s="58"/>
      <c r="AW1096" s="58"/>
      <c r="AX1096" s="58"/>
      <c r="AY1096" s="58"/>
      <c r="AZ1096" s="58"/>
      <c r="BA1096" s="58"/>
      <c r="BB1096" s="58"/>
      <c r="BC1096" s="58"/>
      <c r="BD1096" s="58"/>
      <c r="BE1096" s="58"/>
      <c r="BF1096" s="58"/>
      <c r="BG1096" s="58"/>
      <c r="BH1096" s="58"/>
      <c r="BI1096" s="58"/>
      <c r="BJ1096" s="58"/>
      <c r="BK1096" s="58"/>
      <c r="BL1096" s="58"/>
      <c r="BM1096" s="58"/>
      <c r="BN1096" s="58"/>
      <c r="BO1096" s="58"/>
      <c r="BP1096" s="58"/>
      <c r="BQ1096" s="58"/>
      <c r="BR1096" s="58"/>
      <c r="BS1096" s="58"/>
      <c r="BT1096" s="58"/>
      <c r="BU1096" s="58"/>
      <c r="BV1096" s="58"/>
      <c r="BW1096" s="58"/>
      <c r="BX1096" s="58"/>
      <c r="BY1096" s="58"/>
      <c r="BZ1096" s="58"/>
      <c r="CA1096" s="58"/>
      <c r="CB1096" s="58"/>
      <c r="CC1096" s="58"/>
      <c r="CD1096" s="58"/>
      <c r="CE1096" s="58"/>
      <c r="CF1096" s="58"/>
      <c r="CG1096" s="58"/>
      <c r="CH1096" s="58"/>
      <c r="CI1096" s="58"/>
      <c r="CJ1096" s="58"/>
      <c r="CK1096" s="71"/>
      <c r="CL1096" s="71"/>
      <c r="CM1096" s="71"/>
      <c r="CN1096" s="71"/>
      <c r="CO1096" s="71"/>
      <c r="CP1096" s="71"/>
      <c r="CQ1096" s="71"/>
      <c r="CR1096" s="71"/>
      <c r="CS1096" s="71"/>
      <c r="CT1096" s="71"/>
      <c r="CU1096" s="71"/>
      <c r="CV1096" s="71"/>
      <c r="CW1096" s="71"/>
      <c r="CX1096" s="71"/>
      <c r="CY1096" s="71"/>
      <c r="CZ1096" s="71"/>
      <c r="DA1096" s="71"/>
      <c r="DB1096" s="71"/>
      <c r="DC1096" s="71"/>
      <c r="DD1096" s="71"/>
      <c r="DE1096" s="71"/>
      <c r="DF1096" s="71"/>
    </row>
    <row r="1097" spans="1:110" s="57" customFormat="1" ht="12.75" customHeight="1" x14ac:dyDescent="0.2">
      <c r="A1097" s="72"/>
      <c r="B1097" s="77" t="s">
        <v>150</v>
      </c>
      <c r="C1097" s="60" t="s">
        <v>64</v>
      </c>
      <c r="D1097" s="68"/>
      <c r="E1097" s="64">
        <f t="shared" si="17"/>
        <v>0</v>
      </c>
      <c r="F1097" s="64"/>
      <c r="G1097" s="70"/>
      <c r="H1097" s="68"/>
      <c r="L1097" s="58"/>
      <c r="M1097" s="58"/>
      <c r="N1097" s="58"/>
      <c r="O1097" s="58"/>
      <c r="P1097" s="58"/>
      <c r="Q1097" s="58"/>
      <c r="R1097" s="58"/>
      <c r="S1097" s="58"/>
      <c r="T1097" s="58"/>
      <c r="U1097" s="58"/>
      <c r="V1097" s="58"/>
      <c r="W1097" s="58"/>
      <c r="X1097" s="58"/>
      <c r="Y1097" s="58"/>
      <c r="Z1097" s="58"/>
      <c r="AA1097" s="58"/>
      <c r="AB1097" s="58"/>
      <c r="AC1097" s="58"/>
      <c r="AD1097" s="58"/>
      <c r="AE1097" s="58"/>
      <c r="AF1097" s="58"/>
      <c r="AG1097" s="58"/>
      <c r="AH1097" s="58"/>
      <c r="AI1097" s="58"/>
      <c r="AJ1097" s="58"/>
      <c r="AK1097" s="58"/>
      <c r="AL1097" s="58"/>
      <c r="AM1097" s="58"/>
      <c r="AN1097" s="58"/>
      <c r="AO1097" s="58"/>
      <c r="AP1097" s="58"/>
      <c r="AQ1097" s="58"/>
      <c r="AR1097" s="58"/>
      <c r="AS1097" s="58"/>
      <c r="AT1097" s="58"/>
      <c r="AU1097" s="58"/>
      <c r="AV1097" s="58"/>
      <c r="AW1097" s="58"/>
      <c r="AX1097" s="58"/>
      <c r="AY1097" s="58"/>
      <c r="AZ1097" s="58"/>
      <c r="BA1097" s="58"/>
      <c r="BB1097" s="58"/>
      <c r="BC1097" s="58"/>
      <c r="BD1097" s="58"/>
      <c r="BE1097" s="58"/>
      <c r="BF1097" s="58"/>
      <c r="BG1097" s="58"/>
      <c r="BH1097" s="58"/>
      <c r="BI1097" s="58"/>
      <c r="BJ1097" s="58"/>
      <c r="BK1097" s="58"/>
      <c r="BL1097" s="58"/>
      <c r="BM1097" s="58"/>
      <c r="BN1097" s="58"/>
      <c r="BO1097" s="58"/>
      <c r="BP1097" s="58"/>
      <c r="BQ1097" s="58"/>
      <c r="BR1097" s="58"/>
      <c r="BS1097" s="58"/>
      <c r="BT1097" s="58"/>
      <c r="BU1097" s="58"/>
      <c r="BV1097" s="58"/>
      <c r="BW1097" s="58"/>
      <c r="BX1097" s="58"/>
      <c r="BY1097" s="58"/>
      <c r="BZ1097" s="58"/>
      <c r="CA1097" s="58"/>
      <c r="CB1097" s="58"/>
      <c r="CC1097" s="58"/>
      <c r="CD1097" s="58"/>
      <c r="CE1097" s="58"/>
      <c r="CF1097" s="58"/>
      <c r="CG1097" s="58"/>
      <c r="CH1097" s="58"/>
      <c r="CI1097" s="58"/>
      <c r="CJ1097" s="58"/>
      <c r="CK1097" s="71"/>
      <c r="CL1097" s="71"/>
      <c r="CM1097" s="71"/>
      <c r="CN1097" s="71"/>
      <c r="CO1097" s="71"/>
      <c r="CP1097" s="71"/>
      <c r="CQ1097" s="71"/>
      <c r="CR1097" s="71"/>
      <c r="CS1097" s="71"/>
      <c r="CT1097" s="71"/>
      <c r="CU1097" s="71"/>
      <c r="CV1097" s="71"/>
      <c r="CW1097" s="71"/>
      <c r="CX1097" s="71"/>
      <c r="CY1097" s="71"/>
      <c r="CZ1097" s="71"/>
      <c r="DA1097" s="71"/>
      <c r="DB1097" s="71"/>
      <c r="DC1097" s="71"/>
      <c r="DD1097" s="71"/>
      <c r="DE1097" s="71"/>
      <c r="DF1097" s="71"/>
    </row>
    <row r="1098" spans="1:110" s="57" customFormat="1" ht="12.75" customHeight="1" x14ac:dyDescent="0.2">
      <c r="A1098" s="76"/>
      <c r="B1098" s="78"/>
      <c r="C1098" s="60" t="s">
        <v>17</v>
      </c>
      <c r="D1098" s="68"/>
      <c r="E1098" s="64">
        <f t="shared" si="17"/>
        <v>0</v>
      </c>
      <c r="F1098" s="64"/>
      <c r="G1098" s="70"/>
      <c r="H1098" s="68"/>
      <c r="L1098" s="58"/>
      <c r="M1098" s="58"/>
      <c r="N1098" s="58"/>
      <c r="O1098" s="58"/>
      <c r="P1098" s="58"/>
      <c r="Q1098" s="58"/>
      <c r="R1098" s="58"/>
      <c r="S1098" s="58"/>
      <c r="T1098" s="58"/>
      <c r="U1098" s="58"/>
      <c r="V1098" s="58"/>
      <c r="W1098" s="58"/>
      <c r="X1098" s="58"/>
      <c r="Y1098" s="58"/>
      <c r="Z1098" s="58"/>
      <c r="AA1098" s="58"/>
      <c r="AB1098" s="58"/>
      <c r="AC1098" s="58"/>
      <c r="AD1098" s="58"/>
      <c r="AE1098" s="58"/>
      <c r="AF1098" s="58"/>
      <c r="AG1098" s="58"/>
      <c r="AH1098" s="58"/>
      <c r="AI1098" s="58"/>
      <c r="AJ1098" s="58"/>
      <c r="AK1098" s="58"/>
      <c r="AL1098" s="58"/>
      <c r="AM1098" s="58"/>
      <c r="AN1098" s="58"/>
      <c r="AO1098" s="58"/>
      <c r="AP1098" s="58"/>
      <c r="AQ1098" s="58"/>
      <c r="AR1098" s="58"/>
      <c r="AS1098" s="58"/>
      <c r="AT1098" s="58"/>
      <c r="AU1098" s="58"/>
      <c r="AV1098" s="58"/>
      <c r="AW1098" s="58"/>
      <c r="AX1098" s="58"/>
      <c r="AY1098" s="58"/>
      <c r="AZ1098" s="58"/>
      <c r="BA1098" s="58"/>
      <c r="BB1098" s="58"/>
      <c r="BC1098" s="58"/>
      <c r="BD1098" s="58"/>
      <c r="BE1098" s="58"/>
      <c r="BF1098" s="58"/>
      <c r="BG1098" s="58"/>
      <c r="BH1098" s="58"/>
      <c r="BI1098" s="58"/>
      <c r="BJ1098" s="58"/>
      <c r="BK1098" s="58"/>
      <c r="BL1098" s="58"/>
      <c r="BM1098" s="58"/>
      <c r="BN1098" s="58"/>
      <c r="BO1098" s="58"/>
      <c r="BP1098" s="58"/>
      <c r="BQ1098" s="58"/>
      <c r="BR1098" s="58"/>
      <c r="BS1098" s="58"/>
      <c r="BT1098" s="58"/>
      <c r="BU1098" s="58"/>
      <c r="BV1098" s="58"/>
      <c r="BW1098" s="58"/>
      <c r="BX1098" s="58"/>
      <c r="BY1098" s="58"/>
      <c r="BZ1098" s="58"/>
      <c r="CA1098" s="58"/>
      <c r="CB1098" s="58"/>
      <c r="CC1098" s="58"/>
      <c r="CD1098" s="58"/>
      <c r="CE1098" s="58"/>
      <c r="CF1098" s="58"/>
      <c r="CG1098" s="58"/>
      <c r="CH1098" s="58"/>
      <c r="CI1098" s="58"/>
      <c r="CJ1098" s="58"/>
      <c r="CK1098" s="71"/>
      <c r="CL1098" s="71"/>
      <c r="CM1098" s="71"/>
      <c r="CN1098" s="71"/>
      <c r="CO1098" s="71"/>
      <c r="CP1098" s="71"/>
      <c r="CQ1098" s="71"/>
      <c r="CR1098" s="71"/>
      <c r="CS1098" s="71"/>
      <c r="CT1098" s="71"/>
      <c r="CU1098" s="71"/>
      <c r="CV1098" s="71"/>
      <c r="CW1098" s="71"/>
      <c r="CX1098" s="71"/>
      <c r="CY1098" s="71"/>
      <c r="CZ1098" s="71"/>
      <c r="DA1098" s="71"/>
      <c r="DB1098" s="71"/>
      <c r="DC1098" s="71"/>
      <c r="DD1098" s="71"/>
      <c r="DE1098" s="71"/>
      <c r="DF1098" s="71"/>
    </row>
    <row r="1099" spans="1:110" s="65" customFormat="1" ht="12.75" customHeight="1" x14ac:dyDescent="0.2">
      <c r="A1099" s="18">
        <v>25</v>
      </c>
      <c r="B1099" s="69" t="s">
        <v>172</v>
      </c>
      <c r="C1099" s="60"/>
      <c r="D1099" s="68"/>
      <c r="E1099" s="64">
        <f t="shared" si="17"/>
        <v>1</v>
      </c>
      <c r="F1099" s="64"/>
      <c r="G1099" s="70">
        <v>1</v>
      </c>
      <c r="H1099" s="68"/>
    </row>
    <row r="1100" spans="1:110" s="57" customFormat="1" ht="12.75" customHeight="1" x14ac:dyDescent="0.2">
      <c r="A1100" s="72"/>
      <c r="B1100" s="73"/>
      <c r="C1100" s="60" t="s">
        <v>17</v>
      </c>
      <c r="D1100" s="61"/>
      <c r="E1100" s="64">
        <f t="shared" si="17"/>
        <v>107.151</v>
      </c>
      <c r="F1100" s="64">
        <f>F1102+F1104+F1106+F1108</f>
        <v>0</v>
      </c>
      <c r="G1100" s="70">
        <f>G1102+G1104+G1106+G1108</f>
        <v>107.151</v>
      </c>
      <c r="H1100" s="61"/>
      <c r="L1100" s="58"/>
      <c r="M1100" s="58"/>
      <c r="N1100" s="58"/>
      <c r="O1100" s="58"/>
      <c r="P1100" s="58"/>
      <c r="Q1100" s="58"/>
      <c r="R1100" s="58"/>
      <c r="S1100" s="58"/>
      <c r="T1100" s="58"/>
      <c r="U1100" s="58"/>
      <c r="V1100" s="58"/>
      <c r="W1100" s="58"/>
      <c r="X1100" s="58"/>
      <c r="Y1100" s="58"/>
      <c r="Z1100" s="58"/>
      <c r="AA1100" s="58"/>
      <c r="AB1100" s="58"/>
      <c r="AC1100" s="58"/>
      <c r="AD1100" s="58"/>
      <c r="AE1100" s="58"/>
      <c r="AF1100" s="58"/>
      <c r="AG1100" s="58"/>
      <c r="AH1100" s="58"/>
      <c r="AI1100" s="58"/>
      <c r="AJ1100" s="58"/>
      <c r="AK1100" s="58"/>
      <c r="AL1100" s="58"/>
      <c r="AM1100" s="58"/>
      <c r="AN1100" s="58"/>
      <c r="AO1100" s="58"/>
      <c r="AP1100" s="58"/>
      <c r="AQ1100" s="58"/>
      <c r="AR1100" s="58"/>
      <c r="AS1100" s="58"/>
      <c r="AT1100" s="58"/>
      <c r="AU1100" s="58"/>
      <c r="AV1100" s="58"/>
      <c r="AW1100" s="58"/>
      <c r="AX1100" s="58"/>
      <c r="AY1100" s="58"/>
      <c r="AZ1100" s="58"/>
      <c r="BA1100" s="58"/>
      <c r="BB1100" s="58"/>
      <c r="BC1100" s="58"/>
      <c r="BD1100" s="58"/>
      <c r="BE1100" s="58"/>
      <c r="BF1100" s="58"/>
      <c r="BG1100" s="58"/>
      <c r="BH1100" s="58"/>
      <c r="BI1100" s="58"/>
      <c r="BJ1100" s="58"/>
      <c r="BK1100" s="58"/>
      <c r="BL1100" s="58"/>
      <c r="BM1100" s="58"/>
      <c r="BN1100" s="58"/>
      <c r="BO1100" s="58"/>
      <c r="BP1100" s="58"/>
      <c r="BQ1100" s="58"/>
      <c r="BR1100" s="58"/>
      <c r="BS1100" s="58"/>
      <c r="BT1100" s="58"/>
      <c r="BU1100" s="58"/>
      <c r="BV1100" s="58"/>
      <c r="BW1100" s="58"/>
      <c r="BX1100" s="58"/>
      <c r="BY1100" s="58"/>
      <c r="BZ1100" s="58"/>
      <c r="CA1100" s="58"/>
      <c r="CB1100" s="58"/>
      <c r="CC1100" s="58"/>
      <c r="CD1100" s="58"/>
      <c r="CE1100" s="58"/>
      <c r="CF1100" s="58"/>
      <c r="CG1100" s="58"/>
      <c r="CH1100" s="58"/>
      <c r="CI1100" s="58"/>
      <c r="CJ1100" s="58"/>
      <c r="CK1100" s="58"/>
      <c r="CL1100" s="58"/>
      <c r="CM1100" s="58"/>
      <c r="CN1100" s="58"/>
      <c r="CO1100" s="58"/>
      <c r="CP1100" s="58"/>
      <c r="CQ1100" s="58"/>
      <c r="CR1100" s="58"/>
      <c r="CS1100" s="58"/>
      <c r="CT1100" s="58"/>
      <c r="CU1100" s="58"/>
      <c r="CV1100" s="58"/>
      <c r="CW1100" s="58"/>
      <c r="CX1100" s="58"/>
      <c r="CY1100" s="58"/>
      <c r="CZ1100" s="58"/>
      <c r="DA1100" s="58"/>
      <c r="DB1100" s="58"/>
      <c r="DC1100" s="58"/>
      <c r="DD1100" s="58"/>
      <c r="DE1100" s="58"/>
      <c r="DF1100" s="58"/>
    </row>
    <row r="1101" spans="1:110" s="65" customFormat="1" ht="12.75" customHeight="1" x14ac:dyDescent="0.2">
      <c r="A1101" s="72"/>
      <c r="B1101" s="63" t="s">
        <v>143</v>
      </c>
      <c r="C1101" s="60" t="s">
        <v>20</v>
      </c>
      <c r="D1101" s="60"/>
      <c r="E1101" s="64">
        <f t="shared" si="17"/>
        <v>7.4999999999999997E-2</v>
      </c>
      <c r="F1101" s="64"/>
      <c r="G1101" s="70">
        <v>7.4999999999999997E-2</v>
      </c>
      <c r="H1101" s="60"/>
    </row>
    <row r="1102" spans="1:110" s="65" customFormat="1" ht="12.75" customHeight="1" x14ac:dyDescent="0.2">
      <c r="A1102" s="72"/>
      <c r="B1102" s="63"/>
      <c r="C1102" s="60" t="s">
        <v>17</v>
      </c>
      <c r="D1102" s="60"/>
      <c r="E1102" s="64">
        <f t="shared" si="17"/>
        <v>107.151</v>
      </c>
      <c r="F1102" s="64"/>
      <c r="G1102" s="70">
        <v>107.151</v>
      </c>
      <c r="H1102" s="60"/>
    </row>
    <row r="1103" spans="1:110" s="65" customFormat="1" ht="12.75" customHeight="1" x14ac:dyDescent="0.2">
      <c r="A1103" s="72"/>
      <c r="B1103" s="63" t="s">
        <v>145</v>
      </c>
      <c r="C1103" s="60" t="s">
        <v>20</v>
      </c>
      <c r="D1103" s="60"/>
      <c r="E1103" s="64">
        <f t="shared" si="17"/>
        <v>0</v>
      </c>
      <c r="F1103" s="64"/>
      <c r="G1103" s="70"/>
      <c r="H1103" s="60"/>
    </row>
    <row r="1104" spans="1:110" s="65" customFormat="1" ht="12.75" customHeight="1" x14ac:dyDescent="0.2">
      <c r="A1104" s="72"/>
      <c r="B1104" s="63"/>
      <c r="C1104" s="60" t="s">
        <v>17</v>
      </c>
      <c r="D1104" s="60"/>
      <c r="E1104" s="64">
        <f t="shared" si="17"/>
        <v>0</v>
      </c>
      <c r="F1104" s="64"/>
      <c r="G1104" s="70"/>
      <c r="H1104" s="60"/>
    </row>
    <row r="1105" spans="1:110" s="65" customFormat="1" ht="12.75" customHeight="1" x14ac:dyDescent="0.2">
      <c r="A1105" s="72"/>
      <c r="B1105" s="67" t="s">
        <v>147</v>
      </c>
      <c r="C1105" s="60" t="s">
        <v>148</v>
      </c>
      <c r="D1105" s="60"/>
      <c r="E1105" s="64">
        <f t="shared" si="17"/>
        <v>0</v>
      </c>
      <c r="F1105" s="64"/>
      <c r="G1105" s="70"/>
      <c r="H1105" s="60"/>
    </row>
    <row r="1106" spans="1:110" s="65" customFormat="1" ht="12.75" customHeight="1" x14ac:dyDescent="0.2">
      <c r="A1106" s="72"/>
      <c r="B1106" s="67"/>
      <c r="C1106" s="60" t="s">
        <v>17</v>
      </c>
      <c r="D1106" s="60"/>
      <c r="E1106" s="64">
        <f t="shared" si="17"/>
        <v>0</v>
      </c>
      <c r="F1106" s="64"/>
      <c r="G1106" s="70"/>
      <c r="H1106" s="60"/>
    </row>
    <row r="1107" spans="1:110" s="65" customFormat="1" ht="12.75" customHeight="1" x14ac:dyDescent="0.2">
      <c r="A1107" s="72"/>
      <c r="B1107" s="63" t="s">
        <v>150</v>
      </c>
      <c r="C1107" s="60" t="s">
        <v>64</v>
      </c>
      <c r="D1107" s="68"/>
      <c r="E1107" s="64">
        <f t="shared" si="17"/>
        <v>0</v>
      </c>
      <c r="F1107" s="64"/>
      <c r="G1107" s="70"/>
      <c r="H1107" s="68"/>
    </row>
    <row r="1108" spans="1:110" s="65" customFormat="1" ht="12.75" customHeight="1" x14ac:dyDescent="0.2">
      <c r="A1108" s="76"/>
      <c r="B1108" s="63"/>
      <c r="C1108" s="60" t="s">
        <v>17</v>
      </c>
      <c r="D1108" s="68"/>
      <c r="E1108" s="64">
        <f t="shared" si="17"/>
        <v>0</v>
      </c>
      <c r="F1108" s="64"/>
      <c r="G1108" s="70"/>
      <c r="H1108" s="68"/>
    </row>
    <row r="1109" spans="1:110" s="65" customFormat="1" ht="12.75" customHeight="1" x14ac:dyDescent="0.2">
      <c r="A1109" s="18">
        <v>26</v>
      </c>
      <c r="B1109" s="82" t="s">
        <v>173</v>
      </c>
      <c r="C1109" s="60"/>
      <c r="D1109" s="68"/>
      <c r="E1109" s="64">
        <f t="shared" si="17"/>
        <v>1</v>
      </c>
      <c r="F1109" s="64">
        <v>1</v>
      </c>
      <c r="G1109" s="70"/>
      <c r="H1109" s="68"/>
    </row>
    <row r="1110" spans="1:110" s="57" customFormat="1" ht="12.75" customHeight="1" x14ac:dyDescent="0.2">
      <c r="A1110" s="72"/>
      <c r="B1110" s="83"/>
      <c r="C1110" s="60" t="s">
        <v>17</v>
      </c>
      <c r="D1110" s="61"/>
      <c r="E1110" s="64">
        <f t="shared" si="17"/>
        <v>29.947000000000003</v>
      </c>
      <c r="F1110" s="64">
        <f>F1112+F1114+F1116+F1118</f>
        <v>29.947000000000003</v>
      </c>
      <c r="G1110" s="70">
        <f>G1112+G1114+G1116+G1118</f>
        <v>0</v>
      </c>
      <c r="H1110" s="61"/>
      <c r="L1110" s="58"/>
      <c r="M1110" s="58"/>
      <c r="N1110" s="58"/>
      <c r="O1110" s="58"/>
      <c r="P1110" s="58"/>
      <c r="Q1110" s="58"/>
      <c r="R1110" s="58"/>
      <c r="S1110" s="58"/>
      <c r="T1110" s="58"/>
      <c r="U1110" s="58"/>
      <c r="V1110" s="58"/>
      <c r="W1110" s="58"/>
      <c r="X1110" s="58"/>
      <c r="Y1110" s="58"/>
      <c r="Z1110" s="58"/>
      <c r="AA1110" s="58"/>
      <c r="AB1110" s="58"/>
      <c r="AC1110" s="58"/>
      <c r="AD1110" s="58"/>
      <c r="AE1110" s="58"/>
      <c r="AF1110" s="58"/>
      <c r="AG1110" s="58"/>
      <c r="AH1110" s="58"/>
      <c r="AI1110" s="58"/>
      <c r="AJ1110" s="58"/>
      <c r="AK1110" s="58"/>
      <c r="AL1110" s="58"/>
      <c r="AM1110" s="58"/>
      <c r="AN1110" s="58"/>
      <c r="AO1110" s="58"/>
      <c r="AP1110" s="58"/>
      <c r="AQ1110" s="58"/>
      <c r="AR1110" s="58"/>
      <c r="AS1110" s="58"/>
      <c r="AT1110" s="58"/>
      <c r="AU1110" s="58"/>
      <c r="AV1110" s="58"/>
      <c r="AW1110" s="58"/>
      <c r="AX1110" s="58"/>
      <c r="AY1110" s="58"/>
      <c r="AZ1110" s="58"/>
      <c r="BA1110" s="58"/>
      <c r="BB1110" s="58"/>
      <c r="BC1110" s="58"/>
      <c r="BD1110" s="58"/>
      <c r="BE1110" s="58"/>
      <c r="BF1110" s="58"/>
      <c r="BG1110" s="58"/>
      <c r="BH1110" s="58"/>
      <c r="BI1110" s="58"/>
      <c r="BJ1110" s="58"/>
      <c r="BK1110" s="58"/>
      <c r="BL1110" s="58"/>
      <c r="BM1110" s="58"/>
      <c r="BN1110" s="58"/>
      <c r="BO1110" s="58"/>
      <c r="BP1110" s="58"/>
      <c r="BQ1110" s="58"/>
      <c r="BR1110" s="58"/>
      <c r="BS1110" s="58"/>
      <c r="BT1110" s="58"/>
      <c r="BU1110" s="58"/>
      <c r="BV1110" s="58"/>
      <c r="BW1110" s="58"/>
      <c r="BX1110" s="58"/>
      <c r="BY1110" s="58"/>
      <c r="BZ1110" s="58"/>
      <c r="CA1110" s="58"/>
      <c r="CB1110" s="58"/>
      <c r="CC1110" s="58"/>
      <c r="CD1110" s="58"/>
      <c r="CE1110" s="58"/>
      <c r="CF1110" s="58"/>
      <c r="CG1110" s="58"/>
      <c r="CH1110" s="58"/>
      <c r="CI1110" s="58"/>
      <c r="CJ1110" s="58"/>
      <c r="CK1110" s="58"/>
      <c r="CL1110" s="58"/>
      <c r="CM1110" s="58"/>
      <c r="CN1110" s="58"/>
      <c r="CO1110" s="58"/>
      <c r="CP1110" s="58"/>
      <c r="CQ1110" s="58"/>
      <c r="CR1110" s="58"/>
      <c r="CS1110" s="58"/>
      <c r="CT1110" s="58"/>
      <c r="CU1110" s="58"/>
      <c r="CV1110" s="58"/>
      <c r="CW1110" s="58"/>
      <c r="CX1110" s="58"/>
      <c r="CY1110" s="58"/>
      <c r="CZ1110" s="58"/>
      <c r="DA1110" s="58"/>
      <c r="DB1110" s="58"/>
      <c r="DC1110" s="58"/>
      <c r="DD1110" s="58"/>
      <c r="DE1110" s="58"/>
      <c r="DF1110" s="58"/>
    </row>
    <row r="1111" spans="1:110" s="65" customFormat="1" ht="12.75" customHeight="1" x14ac:dyDescent="0.2">
      <c r="A1111" s="72"/>
      <c r="B1111" s="63" t="s">
        <v>143</v>
      </c>
      <c r="C1111" s="60" t="s">
        <v>20</v>
      </c>
      <c r="D1111" s="60"/>
      <c r="E1111" s="64">
        <f t="shared" si="17"/>
        <v>2.1999999999999999E-2</v>
      </c>
      <c r="F1111" s="64">
        <f>0.01+0.012</f>
        <v>2.1999999999999999E-2</v>
      </c>
      <c r="G1111" s="70"/>
      <c r="H1111" s="60"/>
    </row>
    <row r="1112" spans="1:110" s="65" customFormat="1" ht="12.75" customHeight="1" x14ac:dyDescent="0.2">
      <c r="A1112" s="72"/>
      <c r="B1112" s="63"/>
      <c r="C1112" s="60" t="s">
        <v>17</v>
      </c>
      <c r="D1112" s="60"/>
      <c r="E1112" s="64">
        <f t="shared" si="17"/>
        <v>29.947000000000003</v>
      </c>
      <c r="F1112" s="64">
        <f>10.766+19.181</f>
        <v>29.947000000000003</v>
      </c>
      <c r="G1112" s="70"/>
      <c r="H1112" s="60"/>
    </row>
    <row r="1113" spans="1:110" s="65" customFormat="1" ht="12.75" customHeight="1" x14ac:dyDescent="0.2">
      <c r="A1113" s="72"/>
      <c r="B1113" s="63" t="s">
        <v>145</v>
      </c>
      <c r="C1113" s="60" t="s">
        <v>20</v>
      </c>
      <c r="D1113" s="60"/>
      <c r="E1113" s="64">
        <f t="shared" si="17"/>
        <v>0</v>
      </c>
      <c r="F1113" s="64"/>
      <c r="G1113" s="70"/>
      <c r="H1113" s="60"/>
    </row>
    <row r="1114" spans="1:110" s="65" customFormat="1" ht="12.75" customHeight="1" x14ac:dyDescent="0.2">
      <c r="A1114" s="72"/>
      <c r="B1114" s="63"/>
      <c r="C1114" s="60" t="s">
        <v>17</v>
      </c>
      <c r="D1114" s="60"/>
      <c r="E1114" s="64">
        <f t="shared" si="17"/>
        <v>0</v>
      </c>
      <c r="F1114" s="64"/>
      <c r="G1114" s="70"/>
      <c r="H1114" s="60"/>
    </row>
    <row r="1115" spans="1:110" s="65" customFormat="1" ht="12.75" customHeight="1" x14ac:dyDescent="0.2">
      <c r="A1115" s="72"/>
      <c r="B1115" s="67" t="s">
        <v>147</v>
      </c>
      <c r="C1115" s="60" t="s">
        <v>148</v>
      </c>
      <c r="D1115" s="60"/>
      <c r="E1115" s="64">
        <f t="shared" si="17"/>
        <v>0</v>
      </c>
      <c r="F1115" s="64"/>
      <c r="G1115" s="70"/>
      <c r="H1115" s="60"/>
    </row>
    <row r="1116" spans="1:110" s="65" customFormat="1" ht="12.75" customHeight="1" x14ac:dyDescent="0.2">
      <c r="A1116" s="72"/>
      <c r="B1116" s="67"/>
      <c r="C1116" s="60" t="s">
        <v>17</v>
      </c>
      <c r="D1116" s="60"/>
      <c r="E1116" s="64">
        <f t="shared" si="17"/>
        <v>0</v>
      </c>
      <c r="F1116" s="64"/>
      <c r="G1116" s="70"/>
      <c r="H1116" s="60"/>
    </row>
    <row r="1117" spans="1:110" s="65" customFormat="1" ht="12.75" customHeight="1" x14ac:dyDescent="0.2">
      <c r="A1117" s="72"/>
      <c r="B1117" s="63" t="s">
        <v>150</v>
      </c>
      <c r="C1117" s="60" t="s">
        <v>64</v>
      </c>
      <c r="D1117" s="68"/>
      <c r="E1117" s="64">
        <f t="shared" si="17"/>
        <v>0</v>
      </c>
      <c r="F1117" s="64"/>
      <c r="G1117" s="70"/>
      <c r="H1117" s="68"/>
    </row>
    <row r="1118" spans="1:110" s="65" customFormat="1" ht="12.75" customHeight="1" x14ac:dyDescent="0.2">
      <c r="A1118" s="76"/>
      <c r="B1118" s="63"/>
      <c r="C1118" s="60" t="s">
        <v>17</v>
      </c>
      <c r="D1118" s="68"/>
      <c r="E1118" s="64">
        <f t="shared" si="17"/>
        <v>0</v>
      </c>
      <c r="F1118" s="64"/>
      <c r="G1118" s="70"/>
      <c r="H1118" s="68"/>
    </row>
    <row r="1119" spans="1:110" s="65" customFormat="1" ht="12.75" customHeight="1" x14ac:dyDescent="0.2">
      <c r="A1119" s="18">
        <v>27</v>
      </c>
      <c r="B1119" s="69" t="s">
        <v>174</v>
      </c>
      <c r="C1119" s="60" t="s">
        <v>19</v>
      </c>
      <c r="D1119" s="68"/>
      <c r="E1119" s="70">
        <f t="shared" si="17"/>
        <v>1</v>
      </c>
      <c r="F1119" s="70">
        <v>1</v>
      </c>
      <c r="G1119" s="70"/>
      <c r="H1119" s="68"/>
    </row>
    <row r="1120" spans="1:110" s="57" customFormat="1" ht="12.75" customHeight="1" x14ac:dyDescent="0.2">
      <c r="A1120" s="72"/>
      <c r="B1120" s="73"/>
      <c r="C1120" s="60" t="s">
        <v>17</v>
      </c>
      <c r="D1120" s="61"/>
      <c r="E1120" s="70">
        <f t="shared" si="17"/>
        <v>3.218</v>
      </c>
      <c r="F1120" s="70">
        <f>F1122+F1124+F1126+F1128</f>
        <v>3.218</v>
      </c>
      <c r="G1120" s="70">
        <f>G1122+G1124+G1126+G1128</f>
        <v>0</v>
      </c>
      <c r="H1120" s="61"/>
      <c r="L1120" s="58"/>
      <c r="M1120" s="58"/>
      <c r="N1120" s="58"/>
      <c r="O1120" s="58"/>
      <c r="P1120" s="58"/>
      <c r="Q1120" s="58"/>
      <c r="R1120" s="58"/>
      <c r="S1120" s="58"/>
      <c r="T1120" s="58"/>
      <c r="U1120" s="58"/>
      <c r="V1120" s="58"/>
      <c r="W1120" s="58"/>
      <c r="X1120" s="58"/>
      <c r="Y1120" s="58"/>
      <c r="Z1120" s="58"/>
      <c r="AA1120" s="58"/>
      <c r="AB1120" s="58"/>
      <c r="AC1120" s="58"/>
      <c r="AD1120" s="58"/>
      <c r="AE1120" s="58"/>
      <c r="AF1120" s="58"/>
      <c r="AG1120" s="58"/>
      <c r="AH1120" s="58"/>
      <c r="AI1120" s="58"/>
      <c r="AJ1120" s="58"/>
      <c r="AK1120" s="58"/>
      <c r="AL1120" s="58"/>
      <c r="AM1120" s="58"/>
      <c r="AN1120" s="58"/>
      <c r="AO1120" s="58"/>
      <c r="AP1120" s="58"/>
      <c r="AQ1120" s="58"/>
      <c r="AR1120" s="58"/>
      <c r="AS1120" s="58"/>
      <c r="AT1120" s="58"/>
      <c r="AU1120" s="58"/>
      <c r="AV1120" s="58"/>
      <c r="AW1120" s="58"/>
      <c r="AX1120" s="58"/>
      <c r="AY1120" s="58"/>
      <c r="AZ1120" s="58"/>
      <c r="BA1120" s="58"/>
      <c r="BB1120" s="58"/>
      <c r="BC1120" s="58"/>
      <c r="BD1120" s="58"/>
      <c r="BE1120" s="58"/>
      <c r="BF1120" s="58"/>
      <c r="BG1120" s="58"/>
      <c r="BH1120" s="58"/>
      <c r="BI1120" s="58"/>
      <c r="BJ1120" s="58"/>
      <c r="BK1120" s="58"/>
      <c r="BL1120" s="58"/>
      <c r="BM1120" s="58"/>
      <c r="BN1120" s="58"/>
      <c r="BO1120" s="58"/>
      <c r="BP1120" s="58"/>
      <c r="BQ1120" s="58"/>
      <c r="BR1120" s="58"/>
      <c r="BS1120" s="58"/>
      <c r="BT1120" s="58"/>
      <c r="BU1120" s="58"/>
      <c r="BV1120" s="58"/>
      <c r="BW1120" s="58"/>
      <c r="BX1120" s="58"/>
      <c r="BY1120" s="58"/>
      <c r="BZ1120" s="58"/>
      <c r="CA1120" s="58"/>
      <c r="CB1120" s="58"/>
      <c r="CC1120" s="58"/>
      <c r="CD1120" s="58"/>
      <c r="CE1120" s="58"/>
      <c r="CF1120" s="58"/>
      <c r="CG1120" s="58"/>
      <c r="CH1120" s="58"/>
      <c r="CI1120" s="58"/>
      <c r="CJ1120" s="58"/>
      <c r="CK1120" s="58"/>
      <c r="CL1120" s="58"/>
      <c r="CM1120" s="58"/>
      <c r="CN1120" s="58"/>
      <c r="CO1120" s="58"/>
      <c r="CP1120" s="58"/>
      <c r="CQ1120" s="58"/>
      <c r="CR1120" s="58"/>
      <c r="CS1120" s="58"/>
      <c r="CT1120" s="58"/>
      <c r="CU1120" s="58"/>
      <c r="CV1120" s="58"/>
      <c r="CW1120" s="58"/>
      <c r="CX1120" s="58"/>
      <c r="CY1120" s="58"/>
      <c r="CZ1120" s="58"/>
      <c r="DA1120" s="58"/>
      <c r="DB1120" s="58"/>
      <c r="DC1120" s="58"/>
      <c r="DD1120" s="58"/>
      <c r="DE1120" s="58"/>
      <c r="DF1120" s="58"/>
    </row>
    <row r="1121" spans="1:88" s="65" customFormat="1" ht="12.75" customHeight="1" x14ac:dyDescent="0.2">
      <c r="A1121" s="72"/>
      <c r="B1121" s="63" t="s">
        <v>143</v>
      </c>
      <c r="C1121" s="60" t="s">
        <v>20</v>
      </c>
      <c r="D1121" s="60"/>
      <c r="E1121" s="70">
        <f t="shared" si="17"/>
        <v>3.0000000000000001E-3</v>
      </c>
      <c r="F1121" s="70">
        <v>3.0000000000000001E-3</v>
      </c>
      <c r="G1121" s="70"/>
      <c r="H1121" s="60"/>
    </row>
    <row r="1122" spans="1:88" s="65" customFormat="1" ht="12.75" customHeight="1" x14ac:dyDescent="0.2">
      <c r="A1122" s="72"/>
      <c r="B1122" s="63"/>
      <c r="C1122" s="60" t="s">
        <v>17</v>
      </c>
      <c r="D1122" s="60"/>
      <c r="E1122" s="70">
        <f t="shared" si="17"/>
        <v>3.218</v>
      </c>
      <c r="F1122" s="70">
        <v>3.218</v>
      </c>
      <c r="G1122" s="70"/>
      <c r="H1122" s="60"/>
    </row>
    <row r="1123" spans="1:88" s="65" customFormat="1" ht="12.75" customHeight="1" x14ac:dyDescent="0.2">
      <c r="A1123" s="72"/>
      <c r="B1123" s="63" t="s">
        <v>145</v>
      </c>
      <c r="C1123" s="60" t="s">
        <v>20</v>
      </c>
      <c r="D1123" s="60"/>
      <c r="E1123" s="70">
        <f t="shared" si="17"/>
        <v>0</v>
      </c>
      <c r="F1123" s="70"/>
      <c r="G1123" s="70"/>
      <c r="H1123" s="60"/>
    </row>
    <row r="1124" spans="1:88" s="65" customFormat="1" ht="12.75" customHeight="1" x14ac:dyDescent="0.2">
      <c r="A1124" s="72"/>
      <c r="B1124" s="63"/>
      <c r="C1124" s="60" t="s">
        <v>17</v>
      </c>
      <c r="D1124" s="60"/>
      <c r="E1124" s="70">
        <f t="shared" si="17"/>
        <v>0</v>
      </c>
      <c r="F1124" s="70"/>
      <c r="G1124" s="70"/>
      <c r="H1124" s="60"/>
    </row>
    <row r="1125" spans="1:88" s="65" customFormat="1" ht="12.75" customHeight="1" x14ac:dyDescent="0.2">
      <c r="A1125" s="72"/>
      <c r="B1125" s="67" t="s">
        <v>147</v>
      </c>
      <c r="C1125" s="60" t="s">
        <v>148</v>
      </c>
      <c r="D1125" s="60"/>
      <c r="E1125" s="70">
        <f t="shared" si="17"/>
        <v>0</v>
      </c>
      <c r="F1125" s="70"/>
      <c r="G1125" s="70"/>
      <c r="H1125" s="60"/>
    </row>
    <row r="1126" spans="1:88" s="65" customFormat="1" ht="12.75" customHeight="1" x14ac:dyDescent="0.2">
      <c r="A1126" s="72"/>
      <c r="B1126" s="67"/>
      <c r="C1126" s="60" t="s">
        <v>17</v>
      </c>
      <c r="D1126" s="60"/>
      <c r="E1126" s="70">
        <f t="shared" si="17"/>
        <v>0</v>
      </c>
      <c r="F1126" s="70"/>
      <c r="G1126" s="70"/>
      <c r="H1126" s="60"/>
    </row>
    <row r="1127" spans="1:88" s="65" customFormat="1" ht="12.75" customHeight="1" x14ac:dyDescent="0.2">
      <c r="A1127" s="72"/>
      <c r="B1127" s="63" t="s">
        <v>150</v>
      </c>
      <c r="C1127" s="60" t="s">
        <v>64</v>
      </c>
      <c r="D1127" s="68"/>
      <c r="E1127" s="70">
        <f t="shared" si="17"/>
        <v>0</v>
      </c>
      <c r="F1127" s="70"/>
      <c r="G1127" s="70"/>
      <c r="H1127" s="68"/>
    </row>
    <row r="1128" spans="1:88" s="65" customFormat="1" ht="12.75" customHeight="1" x14ac:dyDescent="0.2">
      <c r="A1128" s="76"/>
      <c r="B1128" s="63"/>
      <c r="C1128" s="60" t="s">
        <v>17</v>
      </c>
      <c r="D1128" s="68"/>
      <c r="E1128" s="70">
        <f t="shared" si="17"/>
        <v>0</v>
      </c>
      <c r="F1128" s="70"/>
      <c r="G1128" s="70"/>
      <c r="H1128" s="68"/>
    </row>
    <row r="1129" spans="1:88" s="71" customFormat="1" ht="12.75" customHeight="1" x14ac:dyDescent="0.2">
      <c r="A1129" s="18">
        <v>28</v>
      </c>
      <c r="B1129" s="69" t="s">
        <v>175</v>
      </c>
      <c r="C1129" s="60"/>
      <c r="D1129" s="68"/>
      <c r="E1129" s="64">
        <f t="shared" si="17"/>
        <v>1</v>
      </c>
      <c r="F1129" s="64"/>
      <c r="G1129" s="70">
        <v>1</v>
      </c>
      <c r="H1129" s="68"/>
      <c r="I1129" s="57"/>
      <c r="J1129" s="57"/>
      <c r="K1129" s="57"/>
      <c r="L1129" s="58"/>
      <c r="M1129" s="58"/>
      <c r="N1129" s="58"/>
      <c r="O1129" s="58"/>
      <c r="P1129" s="58"/>
      <c r="Q1129" s="58"/>
      <c r="R1129" s="58"/>
      <c r="S1129" s="58"/>
      <c r="T1129" s="58"/>
      <c r="U1129" s="58"/>
      <c r="V1129" s="58"/>
      <c r="W1129" s="58"/>
      <c r="X1129" s="58"/>
      <c r="Y1129" s="58"/>
      <c r="Z1129" s="58"/>
      <c r="AA1129" s="58"/>
      <c r="AB1129" s="58"/>
      <c r="AC1129" s="58"/>
      <c r="AD1129" s="58"/>
      <c r="AE1129" s="58"/>
      <c r="AF1129" s="58"/>
      <c r="AG1129" s="58"/>
      <c r="AH1129" s="58"/>
      <c r="AI1129" s="58"/>
      <c r="AJ1129" s="58"/>
      <c r="AK1129" s="58"/>
      <c r="AL1129" s="58"/>
      <c r="AM1129" s="58"/>
      <c r="AN1129" s="58"/>
      <c r="AO1129" s="58"/>
      <c r="AP1129" s="58"/>
      <c r="AQ1129" s="58"/>
      <c r="AR1129" s="58"/>
      <c r="AS1129" s="58"/>
      <c r="AT1129" s="58"/>
      <c r="AU1129" s="58"/>
      <c r="AV1129" s="58"/>
      <c r="AW1129" s="58"/>
      <c r="AX1129" s="58"/>
      <c r="AY1129" s="58"/>
      <c r="AZ1129" s="58"/>
      <c r="BA1129" s="58"/>
      <c r="BB1129" s="58"/>
      <c r="BC1129" s="58"/>
      <c r="BD1129" s="58"/>
      <c r="BE1129" s="58"/>
      <c r="BF1129" s="58"/>
      <c r="BG1129" s="58"/>
      <c r="BH1129" s="58"/>
      <c r="BI1129" s="58"/>
      <c r="BJ1129" s="58"/>
      <c r="BK1129" s="58"/>
      <c r="BL1129" s="58"/>
      <c r="BM1129" s="58"/>
      <c r="BN1129" s="58"/>
      <c r="BO1129" s="58"/>
      <c r="BP1129" s="58"/>
      <c r="BQ1129" s="58"/>
      <c r="BR1129" s="58"/>
      <c r="BS1129" s="58"/>
      <c r="BT1129" s="58"/>
      <c r="BU1129" s="58"/>
      <c r="BV1129" s="58"/>
      <c r="BW1129" s="58"/>
      <c r="BX1129" s="58"/>
      <c r="BY1129" s="58"/>
      <c r="BZ1129" s="58"/>
      <c r="CA1129" s="58"/>
      <c r="CB1129" s="58"/>
      <c r="CC1129" s="58"/>
      <c r="CD1129" s="58"/>
      <c r="CE1129" s="58"/>
      <c r="CF1129" s="58"/>
      <c r="CG1129" s="58"/>
      <c r="CH1129" s="58"/>
      <c r="CI1129" s="58"/>
      <c r="CJ1129" s="58"/>
    </row>
    <row r="1130" spans="1:88" s="71" customFormat="1" ht="12.75" customHeight="1" x14ac:dyDescent="0.2">
      <c r="A1130" s="72"/>
      <c r="B1130" s="73"/>
      <c r="C1130" s="60" t="s">
        <v>17</v>
      </c>
      <c r="D1130" s="61"/>
      <c r="E1130" s="64">
        <f t="shared" si="17"/>
        <v>192.19800000000001</v>
      </c>
      <c r="F1130" s="64">
        <f>F1132+F1134+F1136+F1138</f>
        <v>0</v>
      </c>
      <c r="G1130" s="70">
        <f>G1132+G1134+G1136+G1138</f>
        <v>192.19800000000001</v>
      </c>
      <c r="H1130" s="61"/>
      <c r="I1130" s="57"/>
      <c r="J1130" s="57"/>
      <c r="K1130" s="57"/>
      <c r="L1130" s="58"/>
      <c r="M1130" s="58"/>
      <c r="N1130" s="58"/>
      <c r="O1130" s="58"/>
      <c r="P1130" s="58"/>
      <c r="Q1130" s="58"/>
      <c r="R1130" s="58"/>
      <c r="S1130" s="58"/>
      <c r="T1130" s="58"/>
      <c r="U1130" s="58"/>
      <c r="V1130" s="58"/>
      <c r="W1130" s="58"/>
      <c r="X1130" s="58"/>
      <c r="Y1130" s="58"/>
      <c r="Z1130" s="58"/>
      <c r="AA1130" s="58"/>
      <c r="AB1130" s="58"/>
      <c r="AC1130" s="58"/>
      <c r="AD1130" s="58"/>
      <c r="AE1130" s="58"/>
      <c r="AF1130" s="58"/>
      <c r="AG1130" s="58"/>
      <c r="AH1130" s="58"/>
      <c r="AI1130" s="58"/>
      <c r="AJ1130" s="58"/>
      <c r="AK1130" s="58"/>
      <c r="AL1130" s="58"/>
      <c r="AM1130" s="58"/>
      <c r="AN1130" s="58"/>
      <c r="AO1130" s="58"/>
      <c r="AP1130" s="58"/>
      <c r="AQ1130" s="58"/>
      <c r="AR1130" s="58"/>
      <c r="AS1130" s="58"/>
      <c r="AT1130" s="58"/>
      <c r="AU1130" s="58"/>
      <c r="AV1130" s="58"/>
      <c r="AW1130" s="58"/>
      <c r="AX1130" s="58"/>
      <c r="AY1130" s="58"/>
      <c r="AZ1130" s="58"/>
      <c r="BA1130" s="58"/>
      <c r="BB1130" s="58"/>
      <c r="BC1130" s="58"/>
      <c r="BD1130" s="58"/>
      <c r="BE1130" s="58"/>
      <c r="BF1130" s="58"/>
      <c r="BG1130" s="58"/>
      <c r="BH1130" s="58"/>
      <c r="BI1130" s="58"/>
      <c r="BJ1130" s="58"/>
      <c r="BK1130" s="58"/>
      <c r="BL1130" s="58"/>
      <c r="BM1130" s="58"/>
      <c r="BN1130" s="58"/>
      <c r="BO1130" s="58"/>
      <c r="BP1130" s="58"/>
      <c r="BQ1130" s="58"/>
      <c r="BR1130" s="58"/>
      <c r="BS1130" s="58"/>
      <c r="BT1130" s="58"/>
      <c r="BU1130" s="58"/>
      <c r="BV1130" s="58"/>
      <c r="BW1130" s="58"/>
      <c r="BX1130" s="58"/>
      <c r="BY1130" s="58"/>
      <c r="BZ1130" s="58"/>
      <c r="CA1130" s="58"/>
      <c r="CB1130" s="58"/>
      <c r="CC1130" s="58"/>
      <c r="CD1130" s="58"/>
      <c r="CE1130" s="58"/>
      <c r="CF1130" s="58"/>
      <c r="CG1130" s="58"/>
      <c r="CH1130" s="58"/>
      <c r="CI1130" s="58"/>
      <c r="CJ1130" s="58"/>
    </row>
    <row r="1131" spans="1:88" s="71" customFormat="1" ht="12.75" customHeight="1" x14ac:dyDescent="0.2">
      <c r="A1131" s="72"/>
      <c r="B1131" s="63" t="s">
        <v>143</v>
      </c>
      <c r="C1131" s="60" t="s">
        <v>20</v>
      </c>
      <c r="D1131" s="60"/>
      <c r="E1131" s="64">
        <f t="shared" si="17"/>
        <v>0.13800000000000001</v>
      </c>
      <c r="F1131" s="64"/>
      <c r="G1131" s="70">
        <v>0.13800000000000001</v>
      </c>
      <c r="H1131" s="60"/>
      <c r="I1131" s="57"/>
      <c r="J1131" s="57"/>
      <c r="K1131" s="57"/>
      <c r="L1131" s="58"/>
      <c r="M1131" s="58"/>
      <c r="N1131" s="58"/>
      <c r="O1131" s="58"/>
      <c r="P1131" s="58"/>
      <c r="Q1131" s="58"/>
      <c r="R1131" s="58"/>
      <c r="S1131" s="58"/>
      <c r="T1131" s="58"/>
      <c r="U1131" s="58"/>
      <c r="V1131" s="58"/>
      <c r="W1131" s="58"/>
      <c r="X1131" s="58"/>
      <c r="Y1131" s="58"/>
      <c r="Z1131" s="58"/>
      <c r="AA1131" s="58"/>
      <c r="AB1131" s="58"/>
      <c r="AC1131" s="58"/>
      <c r="AD1131" s="58"/>
      <c r="AE1131" s="58"/>
      <c r="AF1131" s="58"/>
      <c r="AG1131" s="58"/>
      <c r="AH1131" s="58"/>
      <c r="AI1131" s="58"/>
      <c r="AJ1131" s="58"/>
      <c r="AK1131" s="58"/>
      <c r="AL1131" s="58"/>
      <c r="AM1131" s="58"/>
      <c r="AN1131" s="58"/>
      <c r="AO1131" s="58"/>
      <c r="AP1131" s="58"/>
      <c r="AQ1131" s="58"/>
      <c r="AR1131" s="58"/>
      <c r="AS1131" s="58"/>
      <c r="AT1131" s="58"/>
      <c r="AU1131" s="58"/>
      <c r="AV1131" s="58"/>
      <c r="AW1131" s="58"/>
      <c r="AX1131" s="58"/>
      <c r="AY1131" s="58"/>
      <c r="AZ1131" s="58"/>
      <c r="BA1131" s="58"/>
      <c r="BB1131" s="58"/>
      <c r="BC1131" s="58"/>
      <c r="BD1131" s="58"/>
      <c r="BE1131" s="58"/>
      <c r="BF1131" s="58"/>
      <c r="BG1131" s="58"/>
      <c r="BH1131" s="58"/>
      <c r="BI1131" s="58"/>
      <c r="BJ1131" s="58"/>
      <c r="BK1131" s="58"/>
      <c r="BL1131" s="58"/>
      <c r="BM1131" s="58"/>
      <c r="BN1131" s="58"/>
      <c r="BO1131" s="58"/>
      <c r="BP1131" s="58"/>
      <c r="BQ1131" s="58"/>
      <c r="BR1131" s="58"/>
      <c r="BS1131" s="58"/>
      <c r="BT1131" s="58"/>
      <c r="BU1131" s="58"/>
      <c r="BV1131" s="58"/>
      <c r="BW1131" s="58"/>
      <c r="BX1131" s="58"/>
      <c r="BY1131" s="58"/>
      <c r="BZ1131" s="58"/>
      <c r="CA1131" s="58"/>
      <c r="CB1131" s="58"/>
      <c r="CC1131" s="58"/>
      <c r="CD1131" s="58"/>
      <c r="CE1131" s="58"/>
      <c r="CF1131" s="58"/>
      <c r="CG1131" s="58"/>
      <c r="CH1131" s="58"/>
      <c r="CI1131" s="58"/>
      <c r="CJ1131" s="58"/>
    </row>
    <row r="1132" spans="1:88" s="71" customFormat="1" ht="12.75" customHeight="1" x14ac:dyDescent="0.2">
      <c r="A1132" s="72"/>
      <c r="B1132" s="63"/>
      <c r="C1132" s="60" t="s">
        <v>17</v>
      </c>
      <c r="D1132" s="60"/>
      <c r="E1132" s="64">
        <f t="shared" si="17"/>
        <v>192.19800000000001</v>
      </c>
      <c r="F1132" s="64"/>
      <c r="G1132" s="70">
        <v>192.19800000000001</v>
      </c>
      <c r="H1132" s="60"/>
      <c r="I1132" s="57"/>
      <c r="J1132" s="57"/>
      <c r="K1132" s="57"/>
      <c r="L1132" s="58"/>
      <c r="M1132" s="58"/>
      <c r="N1132" s="58"/>
      <c r="O1132" s="58"/>
      <c r="P1132" s="58"/>
      <c r="Q1132" s="58"/>
      <c r="R1132" s="58"/>
      <c r="S1132" s="58"/>
      <c r="T1132" s="58"/>
      <c r="U1132" s="58"/>
      <c r="V1132" s="58"/>
      <c r="W1132" s="58"/>
      <c r="X1132" s="58"/>
      <c r="Y1132" s="58"/>
      <c r="Z1132" s="58"/>
      <c r="AA1132" s="58"/>
      <c r="AB1132" s="58"/>
      <c r="AC1132" s="58"/>
      <c r="AD1132" s="58"/>
      <c r="AE1132" s="58"/>
      <c r="AF1132" s="58"/>
      <c r="AG1132" s="58"/>
      <c r="AH1132" s="58"/>
      <c r="AI1132" s="58"/>
      <c r="AJ1132" s="58"/>
      <c r="AK1132" s="58"/>
      <c r="AL1132" s="58"/>
      <c r="AM1132" s="58"/>
      <c r="AN1132" s="58"/>
      <c r="AO1132" s="58"/>
      <c r="AP1132" s="58"/>
      <c r="AQ1132" s="58"/>
      <c r="AR1132" s="58"/>
      <c r="AS1132" s="58"/>
      <c r="AT1132" s="58"/>
      <c r="AU1132" s="58"/>
      <c r="AV1132" s="58"/>
      <c r="AW1132" s="58"/>
      <c r="AX1132" s="58"/>
      <c r="AY1132" s="58"/>
      <c r="AZ1132" s="58"/>
      <c r="BA1132" s="58"/>
      <c r="BB1132" s="58"/>
      <c r="BC1132" s="58"/>
      <c r="BD1132" s="58"/>
      <c r="BE1132" s="58"/>
      <c r="BF1132" s="58"/>
      <c r="BG1132" s="58"/>
      <c r="BH1132" s="58"/>
      <c r="BI1132" s="58"/>
      <c r="BJ1132" s="58"/>
      <c r="BK1132" s="58"/>
      <c r="BL1132" s="58"/>
      <c r="BM1132" s="58"/>
      <c r="BN1132" s="58"/>
      <c r="BO1132" s="58"/>
      <c r="BP1132" s="58"/>
      <c r="BQ1132" s="58"/>
      <c r="BR1132" s="58"/>
      <c r="BS1132" s="58"/>
      <c r="BT1132" s="58"/>
      <c r="BU1132" s="58"/>
      <c r="BV1132" s="58"/>
      <c r="BW1132" s="58"/>
      <c r="BX1132" s="58"/>
      <c r="BY1132" s="58"/>
      <c r="BZ1132" s="58"/>
      <c r="CA1132" s="58"/>
      <c r="CB1132" s="58"/>
      <c r="CC1132" s="58"/>
      <c r="CD1132" s="58"/>
      <c r="CE1132" s="58"/>
      <c r="CF1132" s="58"/>
      <c r="CG1132" s="58"/>
      <c r="CH1132" s="58"/>
      <c r="CI1132" s="58"/>
      <c r="CJ1132" s="58"/>
    </row>
    <row r="1133" spans="1:88" s="71" customFormat="1" ht="12.75" customHeight="1" x14ac:dyDescent="0.2">
      <c r="A1133" s="72"/>
      <c r="B1133" s="63" t="s">
        <v>145</v>
      </c>
      <c r="C1133" s="60" t="s">
        <v>20</v>
      </c>
      <c r="D1133" s="60"/>
      <c r="E1133" s="64">
        <f t="shared" si="17"/>
        <v>0</v>
      </c>
      <c r="F1133" s="64"/>
      <c r="G1133" s="70"/>
      <c r="H1133" s="60"/>
      <c r="I1133" s="57"/>
      <c r="J1133" s="57"/>
      <c r="K1133" s="57"/>
      <c r="L1133" s="58"/>
      <c r="M1133" s="58"/>
      <c r="N1133" s="58"/>
      <c r="O1133" s="58"/>
      <c r="P1133" s="58"/>
      <c r="Q1133" s="58"/>
      <c r="R1133" s="58"/>
      <c r="S1133" s="58"/>
      <c r="T1133" s="58"/>
      <c r="U1133" s="58"/>
      <c r="V1133" s="58"/>
      <c r="W1133" s="58"/>
      <c r="X1133" s="58"/>
      <c r="Y1133" s="58"/>
      <c r="Z1133" s="58"/>
      <c r="AA1133" s="58"/>
      <c r="AB1133" s="58"/>
      <c r="AC1133" s="58"/>
      <c r="AD1133" s="58"/>
      <c r="AE1133" s="58"/>
      <c r="AF1133" s="58"/>
      <c r="AG1133" s="58"/>
      <c r="AH1133" s="58"/>
      <c r="AI1133" s="58"/>
      <c r="AJ1133" s="58"/>
      <c r="AK1133" s="58"/>
      <c r="AL1133" s="58"/>
      <c r="AM1133" s="58"/>
      <c r="AN1133" s="58"/>
      <c r="AO1133" s="58"/>
      <c r="AP1133" s="58"/>
      <c r="AQ1133" s="58"/>
      <c r="AR1133" s="58"/>
      <c r="AS1133" s="58"/>
      <c r="AT1133" s="58"/>
      <c r="AU1133" s="58"/>
      <c r="AV1133" s="58"/>
      <c r="AW1133" s="58"/>
      <c r="AX1133" s="58"/>
      <c r="AY1133" s="58"/>
      <c r="AZ1133" s="58"/>
      <c r="BA1133" s="58"/>
      <c r="BB1133" s="58"/>
      <c r="BC1133" s="58"/>
      <c r="BD1133" s="58"/>
      <c r="BE1133" s="58"/>
      <c r="BF1133" s="58"/>
      <c r="BG1133" s="58"/>
      <c r="BH1133" s="58"/>
      <c r="BI1133" s="58"/>
      <c r="BJ1133" s="58"/>
      <c r="BK1133" s="58"/>
      <c r="BL1133" s="58"/>
      <c r="BM1133" s="58"/>
      <c r="BN1133" s="58"/>
      <c r="BO1133" s="58"/>
      <c r="BP1133" s="58"/>
      <c r="BQ1133" s="58"/>
      <c r="BR1133" s="58"/>
      <c r="BS1133" s="58"/>
      <c r="BT1133" s="58"/>
      <c r="BU1133" s="58"/>
      <c r="BV1133" s="58"/>
      <c r="BW1133" s="58"/>
      <c r="BX1133" s="58"/>
      <c r="BY1133" s="58"/>
      <c r="BZ1133" s="58"/>
      <c r="CA1133" s="58"/>
      <c r="CB1133" s="58"/>
      <c r="CC1133" s="58"/>
      <c r="CD1133" s="58"/>
      <c r="CE1133" s="58"/>
      <c r="CF1133" s="58"/>
      <c r="CG1133" s="58"/>
      <c r="CH1133" s="58"/>
      <c r="CI1133" s="58"/>
      <c r="CJ1133" s="58"/>
    </row>
    <row r="1134" spans="1:88" s="71" customFormat="1" ht="12.75" customHeight="1" x14ac:dyDescent="0.2">
      <c r="A1134" s="72"/>
      <c r="B1134" s="63"/>
      <c r="C1134" s="60" t="s">
        <v>17</v>
      </c>
      <c r="D1134" s="60"/>
      <c r="E1134" s="64">
        <f t="shared" si="17"/>
        <v>0</v>
      </c>
      <c r="F1134" s="64"/>
      <c r="G1134" s="70"/>
      <c r="H1134" s="60"/>
      <c r="I1134" s="57"/>
      <c r="J1134" s="57"/>
      <c r="K1134" s="57"/>
      <c r="L1134" s="58"/>
      <c r="M1134" s="58"/>
      <c r="N1134" s="58"/>
      <c r="O1134" s="58"/>
      <c r="P1134" s="58"/>
      <c r="Q1134" s="58"/>
      <c r="R1134" s="58"/>
      <c r="S1134" s="58"/>
      <c r="T1134" s="58"/>
      <c r="U1134" s="58"/>
      <c r="V1134" s="58"/>
      <c r="W1134" s="58"/>
      <c r="X1134" s="58"/>
      <c r="Y1134" s="58"/>
      <c r="Z1134" s="58"/>
      <c r="AA1134" s="58"/>
      <c r="AB1134" s="58"/>
      <c r="AC1134" s="58"/>
      <c r="AD1134" s="58"/>
      <c r="AE1134" s="58"/>
      <c r="AF1134" s="58"/>
      <c r="AG1134" s="58"/>
      <c r="AH1134" s="58"/>
      <c r="AI1134" s="58"/>
      <c r="AJ1134" s="58"/>
      <c r="AK1134" s="58"/>
      <c r="AL1134" s="58"/>
      <c r="AM1134" s="58"/>
      <c r="AN1134" s="58"/>
      <c r="AO1134" s="58"/>
      <c r="AP1134" s="58"/>
      <c r="AQ1134" s="58"/>
      <c r="AR1134" s="58"/>
      <c r="AS1134" s="58"/>
      <c r="AT1134" s="58"/>
      <c r="AU1134" s="58"/>
      <c r="AV1134" s="58"/>
      <c r="AW1134" s="58"/>
      <c r="AX1134" s="58"/>
      <c r="AY1134" s="58"/>
      <c r="AZ1134" s="58"/>
      <c r="BA1134" s="58"/>
      <c r="BB1134" s="58"/>
      <c r="BC1134" s="58"/>
      <c r="BD1134" s="58"/>
      <c r="BE1134" s="58"/>
      <c r="BF1134" s="58"/>
      <c r="BG1134" s="58"/>
      <c r="BH1134" s="58"/>
      <c r="BI1134" s="58"/>
      <c r="BJ1134" s="58"/>
      <c r="BK1134" s="58"/>
      <c r="BL1134" s="58"/>
      <c r="BM1134" s="58"/>
      <c r="BN1134" s="58"/>
      <c r="BO1134" s="58"/>
      <c r="BP1134" s="58"/>
      <c r="BQ1134" s="58"/>
      <c r="BR1134" s="58"/>
      <c r="BS1134" s="58"/>
      <c r="BT1134" s="58"/>
      <c r="BU1134" s="58"/>
      <c r="BV1134" s="58"/>
      <c r="BW1134" s="58"/>
      <c r="BX1134" s="58"/>
      <c r="BY1134" s="58"/>
      <c r="BZ1134" s="58"/>
      <c r="CA1134" s="58"/>
      <c r="CB1134" s="58"/>
      <c r="CC1134" s="58"/>
      <c r="CD1134" s="58"/>
      <c r="CE1134" s="58"/>
      <c r="CF1134" s="58"/>
      <c r="CG1134" s="58"/>
      <c r="CH1134" s="58"/>
      <c r="CI1134" s="58"/>
      <c r="CJ1134" s="58"/>
    </row>
    <row r="1135" spans="1:88" s="71" customFormat="1" ht="12.75" customHeight="1" x14ac:dyDescent="0.2">
      <c r="A1135" s="72"/>
      <c r="B1135" s="67" t="s">
        <v>147</v>
      </c>
      <c r="C1135" s="60" t="s">
        <v>148</v>
      </c>
      <c r="D1135" s="60"/>
      <c r="E1135" s="64">
        <f t="shared" si="17"/>
        <v>0</v>
      </c>
      <c r="F1135" s="64"/>
      <c r="G1135" s="70"/>
      <c r="H1135" s="60"/>
      <c r="I1135" s="57"/>
      <c r="J1135" s="57"/>
      <c r="K1135" s="57"/>
      <c r="L1135" s="58"/>
      <c r="M1135" s="58"/>
      <c r="N1135" s="58"/>
      <c r="O1135" s="58"/>
      <c r="P1135" s="58"/>
      <c r="Q1135" s="58"/>
      <c r="R1135" s="58"/>
      <c r="S1135" s="58"/>
      <c r="T1135" s="58"/>
      <c r="U1135" s="58"/>
      <c r="V1135" s="58"/>
      <c r="W1135" s="58"/>
      <c r="X1135" s="58"/>
      <c r="Y1135" s="58"/>
      <c r="Z1135" s="58"/>
      <c r="AA1135" s="58"/>
      <c r="AB1135" s="58"/>
      <c r="AC1135" s="58"/>
      <c r="AD1135" s="58"/>
      <c r="AE1135" s="58"/>
      <c r="AF1135" s="58"/>
      <c r="AG1135" s="58"/>
      <c r="AH1135" s="58"/>
      <c r="AI1135" s="58"/>
      <c r="AJ1135" s="58"/>
      <c r="AK1135" s="58"/>
      <c r="AL1135" s="58"/>
      <c r="AM1135" s="58"/>
      <c r="AN1135" s="58"/>
      <c r="AO1135" s="58"/>
      <c r="AP1135" s="58"/>
      <c r="AQ1135" s="58"/>
      <c r="AR1135" s="58"/>
      <c r="AS1135" s="58"/>
      <c r="AT1135" s="58"/>
      <c r="AU1135" s="58"/>
      <c r="AV1135" s="58"/>
      <c r="AW1135" s="58"/>
      <c r="AX1135" s="58"/>
      <c r="AY1135" s="58"/>
      <c r="AZ1135" s="58"/>
      <c r="BA1135" s="58"/>
      <c r="BB1135" s="58"/>
      <c r="BC1135" s="58"/>
      <c r="BD1135" s="58"/>
      <c r="BE1135" s="58"/>
      <c r="BF1135" s="58"/>
      <c r="BG1135" s="58"/>
      <c r="BH1135" s="58"/>
      <c r="BI1135" s="58"/>
      <c r="BJ1135" s="58"/>
      <c r="BK1135" s="58"/>
      <c r="BL1135" s="58"/>
      <c r="BM1135" s="58"/>
      <c r="BN1135" s="58"/>
      <c r="BO1135" s="58"/>
      <c r="BP1135" s="58"/>
      <c r="BQ1135" s="58"/>
      <c r="BR1135" s="58"/>
      <c r="BS1135" s="58"/>
      <c r="BT1135" s="58"/>
      <c r="BU1135" s="58"/>
      <c r="BV1135" s="58"/>
      <c r="BW1135" s="58"/>
      <c r="BX1135" s="58"/>
      <c r="BY1135" s="58"/>
      <c r="BZ1135" s="58"/>
      <c r="CA1135" s="58"/>
      <c r="CB1135" s="58"/>
      <c r="CC1135" s="58"/>
      <c r="CD1135" s="58"/>
      <c r="CE1135" s="58"/>
      <c r="CF1135" s="58"/>
      <c r="CG1135" s="58"/>
      <c r="CH1135" s="58"/>
      <c r="CI1135" s="58"/>
      <c r="CJ1135" s="58"/>
    </row>
    <row r="1136" spans="1:88" s="71" customFormat="1" ht="12.75" customHeight="1" x14ac:dyDescent="0.2">
      <c r="A1136" s="72"/>
      <c r="B1136" s="67"/>
      <c r="C1136" s="60" t="s">
        <v>17</v>
      </c>
      <c r="D1136" s="60"/>
      <c r="E1136" s="64">
        <f t="shared" si="17"/>
        <v>0</v>
      </c>
      <c r="F1136" s="64"/>
      <c r="G1136" s="70"/>
      <c r="H1136" s="60"/>
      <c r="I1136" s="57"/>
      <c r="J1136" s="57"/>
      <c r="K1136" s="57"/>
      <c r="L1136" s="58"/>
      <c r="M1136" s="58"/>
      <c r="N1136" s="58"/>
      <c r="O1136" s="58"/>
      <c r="P1136" s="58"/>
      <c r="Q1136" s="58"/>
      <c r="R1136" s="58"/>
      <c r="S1136" s="58"/>
      <c r="T1136" s="58"/>
      <c r="U1136" s="58"/>
      <c r="V1136" s="58"/>
      <c r="W1136" s="58"/>
      <c r="X1136" s="58"/>
      <c r="Y1136" s="58"/>
      <c r="Z1136" s="58"/>
      <c r="AA1136" s="58"/>
      <c r="AB1136" s="58"/>
      <c r="AC1136" s="58"/>
      <c r="AD1136" s="58"/>
      <c r="AE1136" s="58"/>
      <c r="AF1136" s="58"/>
      <c r="AG1136" s="58"/>
      <c r="AH1136" s="58"/>
      <c r="AI1136" s="58"/>
      <c r="AJ1136" s="58"/>
      <c r="AK1136" s="58"/>
      <c r="AL1136" s="58"/>
      <c r="AM1136" s="58"/>
      <c r="AN1136" s="58"/>
      <c r="AO1136" s="58"/>
      <c r="AP1136" s="58"/>
      <c r="AQ1136" s="58"/>
      <c r="AR1136" s="58"/>
      <c r="AS1136" s="58"/>
      <c r="AT1136" s="58"/>
      <c r="AU1136" s="58"/>
      <c r="AV1136" s="58"/>
      <c r="AW1136" s="58"/>
      <c r="AX1136" s="58"/>
      <c r="AY1136" s="58"/>
      <c r="AZ1136" s="58"/>
      <c r="BA1136" s="58"/>
      <c r="BB1136" s="58"/>
      <c r="BC1136" s="58"/>
      <c r="BD1136" s="58"/>
      <c r="BE1136" s="58"/>
      <c r="BF1136" s="58"/>
      <c r="BG1136" s="58"/>
      <c r="BH1136" s="58"/>
      <c r="BI1136" s="58"/>
      <c r="BJ1136" s="58"/>
      <c r="BK1136" s="58"/>
      <c r="BL1136" s="58"/>
      <c r="BM1136" s="58"/>
      <c r="BN1136" s="58"/>
      <c r="BO1136" s="58"/>
      <c r="BP1136" s="58"/>
      <c r="BQ1136" s="58"/>
      <c r="BR1136" s="58"/>
      <c r="BS1136" s="58"/>
      <c r="BT1136" s="58"/>
      <c r="BU1136" s="58"/>
      <c r="BV1136" s="58"/>
      <c r="BW1136" s="58"/>
      <c r="BX1136" s="58"/>
      <c r="BY1136" s="58"/>
      <c r="BZ1136" s="58"/>
      <c r="CA1136" s="58"/>
      <c r="CB1136" s="58"/>
      <c r="CC1136" s="58"/>
      <c r="CD1136" s="58"/>
      <c r="CE1136" s="58"/>
      <c r="CF1136" s="58"/>
      <c r="CG1136" s="58"/>
      <c r="CH1136" s="58"/>
      <c r="CI1136" s="58"/>
      <c r="CJ1136" s="58"/>
    </row>
    <row r="1137" spans="1:110" s="71" customFormat="1" ht="12.75" customHeight="1" x14ac:dyDescent="0.2">
      <c r="A1137" s="72"/>
      <c r="B1137" s="63" t="s">
        <v>150</v>
      </c>
      <c r="C1137" s="60" t="s">
        <v>64</v>
      </c>
      <c r="D1137" s="68"/>
      <c r="E1137" s="64">
        <f t="shared" si="17"/>
        <v>0</v>
      </c>
      <c r="F1137" s="64"/>
      <c r="G1137" s="70"/>
      <c r="H1137" s="68"/>
      <c r="I1137" s="57"/>
      <c r="J1137" s="57"/>
      <c r="K1137" s="57"/>
      <c r="L1137" s="58"/>
      <c r="M1137" s="58"/>
      <c r="N1137" s="58"/>
      <c r="O1137" s="58"/>
      <c r="P1137" s="58"/>
      <c r="Q1137" s="58"/>
      <c r="R1137" s="58"/>
      <c r="S1137" s="58"/>
      <c r="T1137" s="58"/>
      <c r="U1137" s="58"/>
      <c r="V1137" s="58"/>
      <c r="W1137" s="58"/>
      <c r="X1137" s="58"/>
      <c r="Y1137" s="58"/>
      <c r="Z1137" s="58"/>
      <c r="AA1137" s="58"/>
      <c r="AB1137" s="58"/>
      <c r="AC1137" s="58"/>
      <c r="AD1137" s="58"/>
      <c r="AE1137" s="58"/>
      <c r="AF1137" s="58"/>
      <c r="AG1137" s="58"/>
      <c r="AH1137" s="58"/>
      <c r="AI1137" s="58"/>
      <c r="AJ1137" s="58"/>
      <c r="AK1137" s="58"/>
      <c r="AL1137" s="58"/>
      <c r="AM1137" s="58"/>
      <c r="AN1137" s="58"/>
      <c r="AO1137" s="58"/>
      <c r="AP1137" s="58"/>
      <c r="AQ1137" s="58"/>
      <c r="AR1137" s="58"/>
      <c r="AS1137" s="58"/>
      <c r="AT1137" s="58"/>
      <c r="AU1137" s="58"/>
      <c r="AV1137" s="58"/>
      <c r="AW1137" s="58"/>
      <c r="AX1137" s="58"/>
      <c r="AY1137" s="58"/>
      <c r="AZ1137" s="58"/>
      <c r="BA1137" s="58"/>
      <c r="BB1137" s="58"/>
      <c r="BC1137" s="58"/>
      <c r="BD1137" s="58"/>
      <c r="BE1137" s="58"/>
      <c r="BF1137" s="58"/>
      <c r="BG1137" s="58"/>
      <c r="BH1137" s="58"/>
      <c r="BI1137" s="58"/>
      <c r="BJ1137" s="58"/>
      <c r="BK1137" s="58"/>
      <c r="BL1137" s="58"/>
      <c r="BM1137" s="58"/>
      <c r="BN1137" s="58"/>
      <c r="BO1137" s="58"/>
      <c r="BP1137" s="58"/>
      <c r="BQ1137" s="58"/>
      <c r="BR1137" s="58"/>
      <c r="BS1137" s="58"/>
      <c r="BT1137" s="58"/>
      <c r="BU1137" s="58"/>
      <c r="BV1137" s="58"/>
      <c r="BW1137" s="58"/>
      <c r="BX1137" s="58"/>
      <c r="BY1137" s="58"/>
      <c r="BZ1137" s="58"/>
      <c r="CA1137" s="58"/>
      <c r="CB1137" s="58"/>
      <c r="CC1137" s="58"/>
      <c r="CD1137" s="58"/>
      <c r="CE1137" s="58"/>
      <c r="CF1137" s="58"/>
      <c r="CG1137" s="58"/>
      <c r="CH1137" s="58"/>
      <c r="CI1137" s="58"/>
      <c r="CJ1137" s="58"/>
    </row>
    <row r="1138" spans="1:110" s="71" customFormat="1" ht="12.75" customHeight="1" x14ac:dyDescent="0.2">
      <c r="A1138" s="76"/>
      <c r="B1138" s="63"/>
      <c r="C1138" s="60" t="s">
        <v>17</v>
      </c>
      <c r="D1138" s="68"/>
      <c r="E1138" s="64">
        <f t="shared" si="17"/>
        <v>0</v>
      </c>
      <c r="F1138" s="64"/>
      <c r="G1138" s="70"/>
      <c r="H1138" s="68"/>
      <c r="I1138" s="57"/>
      <c r="J1138" s="57"/>
      <c r="K1138" s="57"/>
      <c r="L1138" s="58"/>
      <c r="M1138" s="58"/>
      <c r="N1138" s="58"/>
      <c r="O1138" s="58"/>
      <c r="P1138" s="58"/>
      <c r="Q1138" s="58"/>
      <c r="R1138" s="58"/>
      <c r="S1138" s="58"/>
      <c r="T1138" s="58"/>
      <c r="U1138" s="58"/>
      <c r="V1138" s="58"/>
      <c r="W1138" s="58"/>
      <c r="X1138" s="58"/>
      <c r="Y1138" s="58"/>
      <c r="Z1138" s="58"/>
      <c r="AA1138" s="58"/>
      <c r="AB1138" s="58"/>
      <c r="AC1138" s="58"/>
      <c r="AD1138" s="58"/>
      <c r="AE1138" s="58"/>
      <c r="AF1138" s="58"/>
      <c r="AG1138" s="58"/>
      <c r="AH1138" s="58"/>
      <c r="AI1138" s="58"/>
      <c r="AJ1138" s="58"/>
      <c r="AK1138" s="58"/>
      <c r="AL1138" s="58"/>
      <c r="AM1138" s="58"/>
      <c r="AN1138" s="58"/>
      <c r="AO1138" s="58"/>
      <c r="AP1138" s="58"/>
      <c r="AQ1138" s="58"/>
      <c r="AR1138" s="58"/>
      <c r="AS1138" s="58"/>
      <c r="AT1138" s="58"/>
      <c r="AU1138" s="58"/>
      <c r="AV1138" s="58"/>
      <c r="AW1138" s="58"/>
      <c r="AX1138" s="58"/>
      <c r="AY1138" s="58"/>
      <c r="AZ1138" s="58"/>
      <c r="BA1138" s="58"/>
      <c r="BB1138" s="58"/>
      <c r="BC1138" s="58"/>
      <c r="BD1138" s="58"/>
      <c r="BE1138" s="58"/>
      <c r="BF1138" s="58"/>
      <c r="BG1138" s="58"/>
      <c r="BH1138" s="58"/>
      <c r="BI1138" s="58"/>
      <c r="BJ1138" s="58"/>
      <c r="BK1138" s="58"/>
      <c r="BL1138" s="58"/>
      <c r="BM1138" s="58"/>
      <c r="BN1138" s="58"/>
      <c r="BO1138" s="58"/>
      <c r="BP1138" s="58"/>
      <c r="BQ1138" s="58"/>
      <c r="BR1138" s="58"/>
      <c r="BS1138" s="58"/>
      <c r="BT1138" s="58"/>
      <c r="BU1138" s="58"/>
      <c r="BV1138" s="58"/>
      <c r="BW1138" s="58"/>
      <c r="BX1138" s="58"/>
      <c r="BY1138" s="58"/>
      <c r="BZ1138" s="58"/>
      <c r="CA1138" s="58"/>
      <c r="CB1138" s="58"/>
      <c r="CC1138" s="58"/>
      <c r="CD1138" s="58"/>
      <c r="CE1138" s="58"/>
      <c r="CF1138" s="58"/>
      <c r="CG1138" s="58"/>
      <c r="CH1138" s="58"/>
      <c r="CI1138" s="58"/>
      <c r="CJ1138" s="58"/>
    </row>
    <row r="1139" spans="1:110" s="71" customFormat="1" ht="12.75" customHeight="1" x14ac:dyDescent="0.2">
      <c r="A1139" s="18">
        <v>29</v>
      </c>
      <c r="B1139" s="69" t="s">
        <v>176</v>
      </c>
      <c r="C1139" s="60"/>
      <c r="D1139" s="68"/>
      <c r="E1139" s="64">
        <f t="shared" si="17"/>
        <v>1</v>
      </c>
      <c r="F1139" s="64"/>
      <c r="G1139" s="70">
        <v>1</v>
      </c>
      <c r="H1139" s="68"/>
      <c r="I1139" s="57"/>
      <c r="J1139" s="57"/>
      <c r="K1139" s="57"/>
      <c r="L1139" s="58"/>
      <c r="M1139" s="58"/>
      <c r="N1139" s="58"/>
      <c r="O1139" s="58"/>
      <c r="P1139" s="58"/>
      <c r="Q1139" s="58"/>
      <c r="R1139" s="58"/>
      <c r="S1139" s="58"/>
      <c r="T1139" s="58"/>
      <c r="U1139" s="58"/>
      <c r="V1139" s="58"/>
      <c r="W1139" s="58"/>
      <c r="X1139" s="58"/>
      <c r="Y1139" s="58"/>
      <c r="Z1139" s="58"/>
      <c r="AA1139" s="58"/>
      <c r="AB1139" s="58"/>
      <c r="AC1139" s="58"/>
      <c r="AD1139" s="58"/>
      <c r="AE1139" s="58"/>
      <c r="AF1139" s="58"/>
      <c r="AG1139" s="58"/>
      <c r="AH1139" s="58"/>
      <c r="AI1139" s="58"/>
      <c r="AJ1139" s="58"/>
      <c r="AK1139" s="58"/>
      <c r="AL1139" s="58"/>
      <c r="AM1139" s="58"/>
      <c r="AN1139" s="58"/>
      <c r="AO1139" s="58"/>
      <c r="AP1139" s="58"/>
      <c r="AQ1139" s="58"/>
      <c r="AR1139" s="58"/>
      <c r="AS1139" s="58"/>
      <c r="AT1139" s="58"/>
      <c r="AU1139" s="58"/>
      <c r="AV1139" s="58"/>
      <c r="AW1139" s="58"/>
      <c r="AX1139" s="58"/>
      <c r="AY1139" s="58"/>
      <c r="AZ1139" s="58"/>
      <c r="BA1139" s="58"/>
      <c r="BB1139" s="58"/>
      <c r="BC1139" s="58"/>
      <c r="BD1139" s="58"/>
      <c r="BE1139" s="58"/>
      <c r="BF1139" s="58"/>
      <c r="BG1139" s="58"/>
      <c r="BH1139" s="58"/>
      <c r="BI1139" s="58"/>
      <c r="BJ1139" s="58"/>
      <c r="BK1139" s="58"/>
      <c r="BL1139" s="58"/>
      <c r="BM1139" s="58"/>
      <c r="BN1139" s="58"/>
      <c r="BO1139" s="58"/>
      <c r="BP1139" s="58"/>
      <c r="BQ1139" s="58"/>
      <c r="BR1139" s="58"/>
      <c r="BS1139" s="58"/>
      <c r="BT1139" s="58"/>
      <c r="BU1139" s="58"/>
      <c r="BV1139" s="58"/>
      <c r="BW1139" s="58"/>
      <c r="BX1139" s="58"/>
      <c r="BY1139" s="58"/>
      <c r="BZ1139" s="58"/>
      <c r="CA1139" s="58"/>
      <c r="CB1139" s="58"/>
      <c r="CC1139" s="58"/>
      <c r="CD1139" s="58"/>
      <c r="CE1139" s="58"/>
      <c r="CF1139" s="58"/>
      <c r="CG1139" s="58"/>
      <c r="CH1139" s="58"/>
      <c r="CI1139" s="58"/>
      <c r="CJ1139" s="58"/>
    </row>
    <row r="1140" spans="1:110" s="71" customFormat="1" ht="12.75" customHeight="1" x14ac:dyDescent="0.2">
      <c r="A1140" s="72"/>
      <c r="B1140" s="73"/>
      <c r="C1140" s="60" t="s">
        <v>17</v>
      </c>
      <c r="D1140" s="61"/>
      <c r="E1140" s="64">
        <f t="shared" si="17"/>
        <v>272.089</v>
      </c>
      <c r="F1140" s="64">
        <f>F1142+F1144+F1146+F1148</f>
        <v>0</v>
      </c>
      <c r="G1140" s="70">
        <f>G1142+G1144+G1146+G1148</f>
        <v>272.089</v>
      </c>
      <c r="H1140" s="61"/>
      <c r="I1140" s="57"/>
      <c r="J1140" s="57"/>
      <c r="K1140" s="57"/>
      <c r="L1140" s="58"/>
      <c r="M1140" s="58"/>
      <c r="N1140" s="58"/>
      <c r="O1140" s="58"/>
      <c r="P1140" s="58"/>
      <c r="Q1140" s="58"/>
      <c r="R1140" s="58"/>
      <c r="S1140" s="58"/>
      <c r="T1140" s="58"/>
      <c r="U1140" s="58"/>
      <c r="V1140" s="58"/>
      <c r="W1140" s="58"/>
      <c r="X1140" s="58"/>
      <c r="Y1140" s="58"/>
      <c r="Z1140" s="58"/>
      <c r="AA1140" s="58"/>
      <c r="AB1140" s="58"/>
      <c r="AC1140" s="58"/>
      <c r="AD1140" s="58"/>
      <c r="AE1140" s="58"/>
      <c r="AF1140" s="58"/>
      <c r="AG1140" s="58"/>
      <c r="AH1140" s="58"/>
      <c r="AI1140" s="58"/>
      <c r="AJ1140" s="58"/>
      <c r="AK1140" s="58"/>
      <c r="AL1140" s="58"/>
      <c r="AM1140" s="58"/>
      <c r="AN1140" s="58"/>
      <c r="AO1140" s="58"/>
      <c r="AP1140" s="58"/>
      <c r="AQ1140" s="58"/>
      <c r="AR1140" s="58"/>
      <c r="AS1140" s="58"/>
      <c r="AT1140" s="58"/>
      <c r="AU1140" s="58"/>
      <c r="AV1140" s="58"/>
      <c r="AW1140" s="58"/>
      <c r="AX1140" s="58"/>
      <c r="AY1140" s="58"/>
      <c r="AZ1140" s="58"/>
      <c r="BA1140" s="58"/>
      <c r="BB1140" s="58"/>
      <c r="BC1140" s="58"/>
      <c r="BD1140" s="58"/>
      <c r="BE1140" s="58"/>
      <c r="BF1140" s="58"/>
      <c r="BG1140" s="58"/>
      <c r="BH1140" s="58"/>
      <c r="BI1140" s="58"/>
      <c r="BJ1140" s="58"/>
      <c r="BK1140" s="58"/>
      <c r="BL1140" s="58"/>
      <c r="BM1140" s="58"/>
      <c r="BN1140" s="58"/>
      <c r="BO1140" s="58"/>
      <c r="BP1140" s="58"/>
      <c r="BQ1140" s="58"/>
      <c r="BR1140" s="58"/>
      <c r="BS1140" s="58"/>
      <c r="BT1140" s="58"/>
      <c r="BU1140" s="58"/>
      <c r="BV1140" s="58"/>
      <c r="BW1140" s="58"/>
      <c r="BX1140" s="58"/>
      <c r="BY1140" s="58"/>
      <c r="BZ1140" s="58"/>
      <c r="CA1140" s="58"/>
      <c r="CB1140" s="58"/>
      <c r="CC1140" s="58"/>
      <c r="CD1140" s="58"/>
      <c r="CE1140" s="58"/>
      <c r="CF1140" s="58"/>
      <c r="CG1140" s="58"/>
      <c r="CH1140" s="58"/>
      <c r="CI1140" s="58"/>
      <c r="CJ1140" s="58"/>
    </row>
    <row r="1141" spans="1:110" s="71" customFormat="1" ht="12.75" customHeight="1" x14ac:dyDescent="0.2">
      <c r="A1141" s="72"/>
      <c r="B1141" s="63" t="s">
        <v>143</v>
      </c>
      <c r="C1141" s="60" t="s">
        <v>20</v>
      </c>
      <c r="D1141" s="60"/>
      <c r="E1141" s="64">
        <f t="shared" si="17"/>
        <v>0.182</v>
      </c>
      <c r="F1141" s="64"/>
      <c r="G1141" s="70">
        <v>0.182</v>
      </c>
      <c r="H1141" s="60"/>
      <c r="I1141" s="57"/>
      <c r="J1141" s="57"/>
      <c r="K1141" s="57"/>
      <c r="L1141" s="58"/>
      <c r="M1141" s="58"/>
      <c r="N1141" s="58"/>
      <c r="O1141" s="58"/>
      <c r="P1141" s="58"/>
      <c r="Q1141" s="58"/>
      <c r="R1141" s="58"/>
      <c r="S1141" s="58"/>
      <c r="T1141" s="58"/>
      <c r="U1141" s="58"/>
      <c r="V1141" s="58"/>
      <c r="W1141" s="58"/>
      <c r="X1141" s="58"/>
      <c r="Y1141" s="58"/>
      <c r="Z1141" s="58"/>
      <c r="AA1141" s="58"/>
      <c r="AB1141" s="58"/>
      <c r="AC1141" s="58"/>
      <c r="AD1141" s="58"/>
      <c r="AE1141" s="58"/>
      <c r="AF1141" s="58"/>
      <c r="AG1141" s="58"/>
      <c r="AH1141" s="58"/>
      <c r="AI1141" s="58"/>
      <c r="AJ1141" s="58"/>
      <c r="AK1141" s="58"/>
      <c r="AL1141" s="58"/>
      <c r="AM1141" s="58"/>
      <c r="AN1141" s="58"/>
      <c r="AO1141" s="58"/>
      <c r="AP1141" s="58"/>
      <c r="AQ1141" s="58"/>
      <c r="AR1141" s="58"/>
      <c r="AS1141" s="58"/>
      <c r="AT1141" s="58"/>
      <c r="AU1141" s="58"/>
      <c r="AV1141" s="58"/>
      <c r="AW1141" s="58"/>
      <c r="AX1141" s="58"/>
      <c r="AY1141" s="58"/>
      <c r="AZ1141" s="58"/>
      <c r="BA1141" s="58"/>
      <c r="BB1141" s="58"/>
      <c r="BC1141" s="58"/>
      <c r="BD1141" s="58"/>
      <c r="BE1141" s="58"/>
      <c r="BF1141" s="58"/>
      <c r="BG1141" s="58"/>
      <c r="BH1141" s="58"/>
      <c r="BI1141" s="58"/>
      <c r="BJ1141" s="58"/>
      <c r="BK1141" s="58"/>
      <c r="BL1141" s="58"/>
      <c r="BM1141" s="58"/>
      <c r="BN1141" s="58"/>
      <c r="BO1141" s="58"/>
      <c r="BP1141" s="58"/>
      <c r="BQ1141" s="58"/>
      <c r="BR1141" s="58"/>
      <c r="BS1141" s="58"/>
      <c r="BT1141" s="58"/>
      <c r="BU1141" s="58"/>
      <c r="BV1141" s="58"/>
      <c r="BW1141" s="58"/>
      <c r="BX1141" s="58"/>
      <c r="BY1141" s="58"/>
      <c r="BZ1141" s="58"/>
      <c r="CA1141" s="58"/>
      <c r="CB1141" s="58"/>
      <c r="CC1141" s="58"/>
      <c r="CD1141" s="58"/>
      <c r="CE1141" s="58"/>
      <c r="CF1141" s="58"/>
      <c r="CG1141" s="58"/>
      <c r="CH1141" s="58"/>
      <c r="CI1141" s="58"/>
      <c r="CJ1141" s="58"/>
    </row>
    <row r="1142" spans="1:110" s="71" customFormat="1" ht="12.75" customHeight="1" x14ac:dyDescent="0.2">
      <c r="A1142" s="72"/>
      <c r="B1142" s="63"/>
      <c r="C1142" s="60" t="s">
        <v>17</v>
      </c>
      <c r="D1142" s="60"/>
      <c r="E1142" s="64">
        <f t="shared" si="17"/>
        <v>272.089</v>
      </c>
      <c r="F1142" s="64"/>
      <c r="G1142" s="70">
        <v>272.089</v>
      </c>
      <c r="H1142" s="60"/>
      <c r="I1142" s="57"/>
      <c r="J1142" s="57"/>
      <c r="K1142" s="57"/>
      <c r="L1142" s="58"/>
      <c r="M1142" s="58"/>
      <c r="N1142" s="58"/>
      <c r="O1142" s="58"/>
      <c r="P1142" s="58"/>
      <c r="Q1142" s="58"/>
      <c r="R1142" s="58"/>
      <c r="S1142" s="58"/>
      <c r="T1142" s="58"/>
      <c r="U1142" s="58"/>
      <c r="V1142" s="58"/>
      <c r="W1142" s="58"/>
      <c r="X1142" s="58"/>
      <c r="Y1142" s="58"/>
      <c r="Z1142" s="58"/>
      <c r="AA1142" s="58"/>
      <c r="AB1142" s="58"/>
      <c r="AC1142" s="58"/>
      <c r="AD1142" s="58"/>
      <c r="AE1142" s="58"/>
      <c r="AF1142" s="58"/>
      <c r="AG1142" s="58"/>
      <c r="AH1142" s="58"/>
      <c r="AI1142" s="58"/>
      <c r="AJ1142" s="58"/>
      <c r="AK1142" s="58"/>
      <c r="AL1142" s="58"/>
      <c r="AM1142" s="58"/>
      <c r="AN1142" s="58"/>
      <c r="AO1142" s="58"/>
      <c r="AP1142" s="58"/>
      <c r="AQ1142" s="58"/>
      <c r="AR1142" s="58"/>
      <c r="AS1142" s="58"/>
      <c r="AT1142" s="58"/>
      <c r="AU1142" s="58"/>
      <c r="AV1142" s="58"/>
      <c r="AW1142" s="58"/>
      <c r="AX1142" s="58"/>
      <c r="AY1142" s="58"/>
      <c r="AZ1142" s="58"/>
      <c r="BA1142" s="58"/>
      <c r="BB1142" s="58"/>
      <c r="BC1142" s="58"/>
      <c r="BD1142" s="58"/>
      <c r="BE1142" s="58"/>
      <c r="BF1142" s="58"/>
      <c r="BG1142" s="58"/>
      <c r="BH1142" s="58"/>
      <c r="BI1142" s="58"/>
      <c r="BJ1142" s="58"/>
      <c r="BK1142" s="58"/>
      <c r="BL1142" s="58"/>
      <c r="BM1142" s="58"/>
      <c r="BN1142" s="58"/>
      <c r="BO1142" s="58"/>
      <c r="BP1142" s="58"/>
      <c r="BQ1142" s="58"/>
      <c r="BR1142" s="58"/>
      <c r="BS1142" s="58"/>
      <c r="BT1142" s="58"/>
      <c r="BU1142" s="58"/>
      <c r="BV1142" s="58"/>
      <c r="BW1142" s="58"/>
      <c r="BX1142" s="58"/>
      <c r="BY1142" s="58"/>
      <c r="BZ1142" s="58"/>
      <c r="CA1142" s="58"/>
      <c r="CB1142" s="58"/>
      <c r="CC1142" s="58"/>
      <c r="CD1142" s="58"/>
      <c r="CE1142" s="58"/>
      <c r="CF1142" s="58"/>
      <c r="CG1142" s="58"/>
      <c r="CH1142" s="58"/>
      <c r="CI1142" s="58"/>
      <c r="CJ1142" s="58"/>
    </row>
    <row r="1143" spans="1:110" s="71" customFormat="1" ht="12.75" customHeight="1" x14ac:dyDescent="0.2">
      <c r="A1143" s="72"/>
      <c r="B1143" s="63" t="s">
        <v>145</v>
      </c>
      <c r="C1143" s="60" t="s">
        <v>20</v>
      </c>
      <c r="D1143" s="60"/>
      <c r="E1143" s="64">
        <f t="shared" si="17"/>
        <v>0</v>
      </c>
      <c r="F1143" s="64"/>
      <c r="G1143" s="70"/>
      <c r="H1143" s="60"/>
      <c r="I1143" s="57"/>
      <c r="J1143" s="57"/>
      <c r="K1143" s="57"/>
      <c r="L1143" s="58"/>
      <c r="M1143" s="58"/>
      <c r="N1143" s="58"/>
      <c r="O1143" s="58"/>
      <c r="P1143" s="58"/>
      <c r="Q1143" s="58"/>
      <c r="R1143" s="58"/>
      <c r="S1143" s="58"/>
      <c r="T1143" s="58"/>
      <c r="U1143" s="58"/>
      <c r="V1143" s="58"/>
      <c r="W1143" s="58"/>
      <c r="X1143" s="58"/>
      <c r="Y1143" s="58"/>
      <c r="Z1143" s="58"/>
      <c r="AA1143" s="58"/>
      <c r="AB1143" s="58"/>
      <c r="AC1143" s="58"/>
      <c r="AD1143" s="58"/>
      <c r="AE1143" s="58"/>
      <c r="AF1143" s="58"/>
      <c r="AG1143" s="58"/>
      <c r="AH1143" s="58"/>
      <c r="AI1143" s="58"/>
      <c r="AJ1143" s="58"/>
      <c r="AK1143" s="58"/>
      <c r="AL1143" s="58"/>
      <c r="AM1143" s="58"/>
      <c r="AN1143" s="58"/>
      <c r="AO1143" s="58"/>
      <c r="AP1143" s="58"/>
      <c r="AQ1143" s="58"/>
      <c r="AR1143" s="58"/>
      <c r="AS1143" s="58"/>
      <c r="AT1143" s="58"/>
      <c r="AU1143" s="58"/>
      <c r="AV1143" s="58"/>
      <c r="AW1143" s="58"/>
      <c r="AX1143" s="58"/>
      <c r="AY1143" s="58"/>
      <c r="AZ1143" s="58"/>
      <c r="BA1143" s="58"/>
      <c r="BB1143" s="58"/>
      <c r="BC1143" s="58"/>
      <c r="BD1143" s="58"/>
      <c r="BE1143" s="58"/>
      <c r="BF1143" s="58"/>
      <c r="BG1143" s="58"/>
      <c r="BH1143" s="58"/>
      <c r="BI1143" s="58"/>
      <c r="BJ1143" s="58"/>
      <c r="BK1143" s="58"/>
      <c r="BL1143" s="58"/>
      <c r="BM1143" s="58"/>
      <c r="BN1143" s="58"/>
      <c r="BO1143" s="58"/>
      <c r="BP1143" s="58"/>
      <c r="BQ1143" s="58"/>
      <c r="BR1143" s="58"/>
      <c r="BS1143" s="58"/>
      <c r="BT1143" s="58"/>
      <c r="BU1143" s="58"/>
      <c r="BV1143" s="58"/>
      <c r="BW1143" s="58"/>
      <c r="BX1143" s="58"/>
      <c r="BY1143" s="58"/>
      <c r="BZ1143" s="58"/>
      <c r="CA1143" s="58"/>
      <c r="CB1143" s="58"/>
      <c r="CC1143" s="58"/>
      <c r="CD1143" s="58"/>
      <c r="CE1143" s="58"/>
      <c r="CF1143" s="58"/>
      <c r="CG1143" s="58"/>
      <c r="CH1143" s="58"/>
      <c r="CI1143" s="58"/>
      <c r="CJ1143" s="58"/>
    </row>
    <row r="1144" spans="1:110" s="71" customFormat="1" ht="12.75" customHeight="1" x14ac:dyDescent="0.2">
      <c r="A1144" s="72"/>
      <c r="B1144" s="63"/>
      <c r="C1144" s="60" t="s">
        <v>17</v>
      </c>
      <c r="D1144" s="60"/>
      <c r="E1144" s="64">
        <f t="shared" si="17"/>
        <v>0</v>
      </c>
      <c r="F1144" s="64"/>
      <c r="G1144" s="70"/>
      <c r="H1144" s="60"/>
      <c r="I1144" s="57"/>
      <c r="J1144" s="57"/>
      <c r="K1144" s="57"/>
      <c r="L1144" s="58"/>
      <c r="M1144" s="58"/>
      <c r="N1144" s="58"/>
      <c r="O1144" s="58"/>
      <c r="P1144" s="58"/>
      <c r="Q1144" s="58"/>
      <c r="R1144" s="58"/>
      <c r="S1144" s="58"/>
      <c r="T1144" s="58"/>
      <c r="U1144" s="58"/>
      <c r="V1144" s="58"/>
      <c r="W1144" s="58"/>
      <c r="X1144" s="58"/>
      <c r="Y1144" s="58"/>
      <c r="Z1144" s="58"/>
      <c r="AA1144" s="58"/>
      <c r="AB1144" s="58"/>
      <c r="AC1144" s="58"/>
      <c r="AD1144" s="58"/>
      <c r="AE1144" s="58"/>
      <c r="AF1144" s="58"/>
      <c r="AG1144" s="58"/>
      <c r="AH1144" s="58"/>
      <c r="AI1144" s="58"/>
      <c r="AJ1144" s="58"/>
      <c r="AK1144" s="58"/>
      <c r="AL1144" s="58"/>
      <c r="AM1144" s="58"/>
      <c r="AN1144" s="58"/>
      <c r="AO1144" s="58"/>
      <c r="AP1144" s="58"/>
      <c r="AQ1144" s="58"/>
      <c r="AR1144" s="58"/>
      <c r="AS1144" s="58"/>
      <c r="AT1144" s="58"/>
      <c r="AU1144" s="58"/>
      <c r="AV1144" s="58"/>
      <c r="AW1144" s="58"/>
      <c r="AX1144" s="58"/>
      <c r="AY1144" s="58"/>
      <c r="AZ1144" s="58"/>
      <c r="BA1144" s="58"/>
      <c r="BB1144" s="58"/>
      <c r="BC1144" s="58"/>
      <c r="BD1144" s="58"/>
      <c r="BE1144" s="58"/>
      <c r="BF1144" s="58"/>
      <c r="BG1144" s="58"/>
      <c r="BH1144" s="58"/>
      <c r="BI1144" s="58"/>
      <c r="BJ1144" s="58"/>
      <c r="BK1144" s="58"/>
      <c r="BL1144" s="58"/>
      <c r="BM1144" s="58"/>
      <c r="BN1144" s="58"/>
      <c r="BO1144" s="58"/>
      <c r="BP1144" s="58"/>
      <c r="BQ1144" s="58"/>
      <c r="BR1144" s="58"/>
      <c r="BS1144" s="58"/>
      <c r="BT1144" s="58"/>
      <c r="BU1144" s="58"/>
      <c r="BV1144" s="58"/>
      <c r="BW1144" s="58"/>
      <c r="BX1144" s="58"/>
      <c r="BY1144" s="58"/>
      <c r="BZ1144" s="58"/>
      <c r="CA1144" s="58"/>
      <c r="CB1144" s="58"/>
      <c r="CC1144" s="58"/>
      <c r="CD1144" s="58"/>
      <c r="CE1144" s="58"/>
      <c r="CF1144" s="58"/>
      <c r="CG1144" s="58"/>
      <c r="CH1144" s="58"/>
      <c r="CI1144" s="58"/>
      <c r="CJ1144" s="58"/>
    </row>
    <row r="1145" spans="1:110" s="71" customFormat="1" ht="12.75" customHeight="1" x14ac:dyDescent="0.2">
      <c r="A1145" s="72"/>
      <c r="B1145" s="67" t="s">
        <v>147</v>
      </c>
      <c r="C1145" s="60" t="s">
        <v>148</v>
      </c>
      <c r="D1145" s="60"/>
      <c r="E1145" s="64">
        <f t="shared" si="17"/>
        <v>0</v>
      </c>
      <c r="F1145" s="64"/>
      <c r="G1145" s="70"/>
      <c r="H1145" s="60"/>
      <c r="I1145" s="57"/>
      <c r="J1145" s="57"/>
      <c r="K1145" s="57"/>
      <c r="L1145" s="58"/>
      <c r="M1145" s="58"/>
      <c r="N1145" s="58"/>
      <c r="O1145" s="58"/>
      <c r="P1145" s="58"/>
      <c r="Q1145" s="58"/>
      <c r="R1145" s="58"/>
      <c r="S1145" s="58"/>
      <c r="T1145" s="58"/>
      <c r="U1145" s="58"/>
      <c r="V1145" s="58"/>
      <c r="W1145" s="58"/>
      <c r="X1145" s="58"/>
      <c r="Y1145" s="58"/>
      <c r="Z1145" s="58"/>
      <c r="AA1145" s="58"/>
      <c r="AB1145" s="58"/>
      <c r="AC1145" s="58"/>
      <c r="AD1145" s="58"/>
      <c r="AE1145" s="58"/>
      <c r="AF1145" s="58"/>
      <c r="AG1145" s="58"/>
      <c r="AH1145" s="58"/>
      <c r="AI1145" s="58"/>
      <c r="AJ1145" s="58"/>
      <c r="AK1145" s="58"/>
      <c r="AL1145" s="58"/>
      <c r="AM1145" s="58"/>
      <c r="AN1145" s="58"/>
      <c r="AO1145" s="58"/>
      <c r="AP1145" s="58"/>
      <c r="AQ1145" s="58"/>
      <c r="AR1145" s="58"/>
      <c r="AS1145" s="58"/>
      <c r="AT1145" s="58"/>
      <c r="AU1145" s="58"/>
      <c r="AV1145" s="58"/>
      <c r="AW1145" s="58"/>
      <c r="AX1145" s="58"/>
      <c r="AY1145" s="58"/>
      <c r="AZ1145" s="58"/>
      <c r="BA1145" s="58"/>
      <c r="BB1145" s="58"/>
      <c r="BC1145" s="58"/>
      <c r="BD1145" s="58"/>
      <c r="BE1145" s="58"/>
      <c r="BF1145" s="58"/>
      <c r="BG1145" s="58"/>
      <c r="BH1145" s="58"/>
      <c r="BI1145" s="58"/>
      <c r="BJ1145" s="58"/>
      <c r="BK1145" s="58"/>
      <c r="BL1145" s="58"/>
      <c r="BM1145" s="58"/>
      <c r="BN1145" s="58"/>
      <c r="BO1145" s="58"/>
      <c r="BP1145" s="58"/>
      <c r="BQ1145" s="58"/>
      <c r="BR1145" s="58"/>
      <c r="BS1145" s="58"/>
      <c r="BT1145" s="58"/>
      <c r="BU1145" s="58"/>
      <c r="BV1145" s="58"/>
      <c r="BW1145" s="58"/>
      <c r="BX1145" s="58"/>
      <c r="BY1145" s="58"/>
      <c r="BZ1145" s="58"/>
      <c r="CA1145" s="58"/>
      <c r="CB1145" s="58"/>
      <c r="CC1145" s="58"/>
      <c r="CD1145" s="58"/>
      <c r="CE1145" s="58"/>
      <c r="CF1145" s="58"/>
      <c r="CG1145" s="58"/>
      <c r="CH1145" s="58"/>
      <c r="CI1145" s="58"/>
      <c r="CJ1145" s="58"/>
    </row>
    <row r="1146" spans="1:110" s="71" customFormat="1" ht="12.75" customHeight="1" x14ac:dyDescent="0.2">
      <c r="A1146" s="72"/>
      <c r="B1146" s="67"/>
      <c r="C1146" s="60" t="s">
        <v>17</v>
      </c>
      <c r="D1146" s="60"/>
      <c r="E1146" s="64">
        <f t="shared" si="17"/>
        <v>0</v>
      </c>
      <c r="F1146" s="64"/>
      <c r="G1146" s="70"/>
      <c r="H1146" s="60"/>
      <c r="I1146" s="57"/>
      <c r="J1146" s="57"/>
      <c r="K1146" s="57"/>
      <c r="L1146" s="58"/>
      <c r="M1146" s="58"/>
      <c r="N1146" s="58"/>
      <c r="O1146" s="58"/>
      <c r="P1146" s="58"/>
      <c r="Q1146" s="58"/>
      <c r="R1146" s="58"/>
      <c r="S1146" s="58"/>
      <c r="T1146" s="58"/>
      <c r="U1146" s="58"/>
      <c r="V1146" s="58"/>
      <c r="W1146" s="58"/>
      <c r="X1146" s="58"/>
      <c r="Y1146" s="58"/>
      <c r="Z1146" s="58"/>
      <c r="AA1146" s="58"/>
      <c r="AB1146" s="58"/>
      <c r="AC1146" s="58"/>
      <c r="AD1146" s="58"/>
      <c r="AE1146" s="58"/>
      <c r="AF1146" s="58"/>
      <c r="AG1146" s="58"/>
      <c r="AH1146" s="58"/>
      <c r="AI1146" s="58"/>
      <c r="AJ1146" s="58"/>
      <c r="AK1146" s="58"/>
      <c r="AL1146" s="58"/>
      <c r="AM1146" s="58"/>
      <c r="AN1146" s="58"/>
      <c r="AO1146" s="58"/>
      <c r="AP1146" s="58"/>
      <c r="AQ1146" s="58"/>
      <c r="AR1146" s="58"/>
      <c r="AS1146" s="58"/>
      <c r="AT1146" s="58"/>
      <c r="AU1146" s="58"/>
      <c r="AV1146" s="58"/>
      <c r="AW1146" s="58"/>
      <c r="AX1146" s="58"/>
      <c r="AY1146" s="58"/>
      <c r="AZ1146" s="58"/>
      <c r="BA1146" s="58"/>
      <c r="BB1146" s="58"/>
      <c r="BC1146" s="58"/>
      <c r="BD1146" s="58"/>
      <c r="BE1146" s="58"/>
      <c r="BF1146" s="58"/>
      <c r="BG1146" s="58"/>
      <c r="BH1146" s="58"/>
      <c r="BI1146" s="58"/>
      <c r="BJ1146" s="58"/>
      <c r="BK1146" s="58"/>
      <c r="BL1146" s="58"/>
      <c r="BM1146" s="58"/>
      <c r="BN1146" s="58"/>
      <c r="BO1146" s="58"/>
      <c r="BP1146" s="58"/>
      <c r="BQ1146" s="58"/>
      <c r="BR1146" s="58"/>
      <c r="BS1146" s="58"/>
      <c r="BT1146" s="58"/>
      <c r="BU1146" s="58"/>
      <c r="BV1146" s="58"/>
      <c r="BW1146" s="58"/>
      <c r="BX1146" s="58"/>
      <c r="BY1146" s="58"/>
      <c r="BZ1146" s="58"/>
      <c r="CA1146" s="58"/>
      <c r="CB1146" s="58"/>
      <c r="CC1146" s="58"/>
      <c r="CD1146" s="58"/>
      <c r="CE1146" s="58"/>
      <c r="CF1146" s="58"/>
      <c r="CG1146" s="58"/>
      <c r="CH1146" s="58"/>
      <c r="CI1146" s="58"/>
      <c r="CJ1146" s="58"/>
    </row>
    <row r="1147" spans="1:110" s="71" customFormat="1" ht="12.75" customHeight="1" x14ac:dyDescent="0.2">
      <c r="A1147" s="72"/>
      <c r="B1147" s="63" t="s">
        <v>150</v>
      </c>
      <c r="C1147" s="60" t="s">
        <v>64</v>
      </c>
      <c r="D1147" s="68"/>
      <c r="E1147" s="64">
        <f t="shared" si="17"/>
        <v>0</v>
      </c>
      <c r="F1147" s="64"/>
      <c r="G1147" s="70"/>
      <c r="H1147" s="68"/>
      <c r="I1147" s="57"/>
      <c r="J1147" s="57"/>
      <c r="K1147" s="57"/>
      <c r="L1147" s="58"/>
      <c r="M1147" s="58"/>
      <c r="N1147" s="58"/>
      <c r="O1147" s="58"/>
      <c r="P1147" s="58"/>
      <c r="Q1147" s="58"/>
      <c r="R1147" s="58"/>
      <c r="S1147" s="58"/>
      <c r="T1147" s="58"/>
      <c r="U1147" s="58"/>
      <c r="V1147" s="58"/>
      <c r="W1147" s="58"/>
      <c r="X1147" s="58"/>
      <c r="Y1147" s="58"/>
      <c r="Z1147" s="58"/>
      <c r="AA1147" s="58"/>
      <c r="AB1147" s="58"/>
      <c r="AC1147" s="58"/>
      <c r="AD1147" s="58"/>
      <c r="AE1147" s="58"/>
      <c r="AF1147" s="58"/>
      <c r="AG1147" s="58"/>
      <c r="AH1147" s="58"/>
      <c r="AI1147" s="58"/>
      <c r="AJ1147" s="58"/>
      <c r="AK1147" s="58"/>
      <c r="AL1147" s="58"/>
      <c r="AM1147" s="58"/>
      <c r="AN1147" s="58"/>
      <c r="AO1147" s="58"/>
      <c r="AP1147" s="58"/>
      <c r="AQ1147" s="58"/>
      <c r="AR1147" s="58"/>
      <c r="AS1147" s="58"/>
      <c r="AT1147" s="58"/>
      <c r="AU1147" s="58"/>
      <c r="AV1147" s="58"/>
      <c r="AW1147" s="58"/>
      <c r="AX1147" s="58"/>
      <c r="AY1147" s="58"/>
      <c r="AZ1147" s="58"/>
      <c r="BA1147" s="58"/>
      <c r="BB1147" s="58"/>
      <c r="BC1147" s="58"/>
      <c r="BD1147" s="58"/>
      <c r="BE1147" s="58"/>
      <c r="BF1147" s="58"/>
      <c r="BG1147" s="58"/>
      <c r="BH1147" s="58"/>
      <c r="BI1147" s="58"/>
      <c r="BJ1147" s="58"/>
      <c r="BK1147" s="58"/>
      <c r="BL1147" s="58"/>
      <c r="BM1147" s="58"/>
      <c r="BN1147" s="58"/>
      <c r="BO1147" s="58"/>
      <c r="BP1147" s="58"/>
      <c r="BQ1147" s="58"/>
      <c r="BR1147" s="58"/>
      <c r="BS1147" s="58"/>
      <c r="BT1147" s="58"/>
      <c r="BU1147" s="58"/>
      <c r="BV1147" s="58"/>
      <c r="BW1147" s="58"/>
      <c r="BX1147" s="58"/>
      <c r="BY1147" s="58"/>
      <c r="BZ1147" s="58"/>
      <c r="CA1147" s="58"/>
      <c r="CB1147" s="58"/>
      <c r="CC1147" s="58"/>
      <c r="CD1147" s="58"/>
      <c r="CE1147" s="58"/>
      <c r="CF1147" s="58"/>
      <c r="CG1147" s="58"/>
      <c r="CH1147" s="58"/>
      <c r="CI1147" s="58"/>
      <c r="CJ1147" s="58"/>
    </row>
    <row r="1148" spans="1:110" s="71" customFormat="1" ht="12.75" customHeight="1" x14ac:dyDescent="0.2">
      <c r="A1148" s="76"/>
      <c r="B1148" s="63"/>
      <c r="C1148" s="60" t="s">
        <v>17</v>
      </c>
      <c r="D1148" s="68"/>
      <c r="E1148" s="64">
        <f t="shared" si="17"/>
        <v>0</v>
      </c>
      <c r="F1148" s="64"/>
      <c r="G1148" s="70"/>
      <c r="H1148" s="68"/>
      <c r="I1148" s="57"/>
      <c r="J1148" s="57"/>
      <c r="K1148" s="57"/>
      <c r="L1148" s="58"/>
      <c r="M1148" s="58"/>
      <c r="N1148" s="58"/>
      <c r="O1148" s="58"/>
      <c r="P1148" s="58"/>
      <c r="Q1148" s="58"/>
      <c r="R1148" s="58"/>
      <c r="S1148" s="58"/>
      <c r="T1148" s="58"/>
      <c r="U1148" s="58"/>
      <c r="V1148" s="58"/>
      <c r="W1148" s="58"/>
      <c r="X1148" s="58"/>
      <c r="Y1148" s="58"/>
      <c r="Z1148" s="58"/>
      <c r="AA1148" s="58"/>
      <c r="AB1148" s="58"/>
      <c r="AC1148" s="58"/>
      <c r="AD1148" s="58"/>
      <c r="AE1148" s="58"/>
      <c r="AF1148" s="58"/>
      <c r="AG1148" s="58"/>
      <c r="AH1148" s="58"/>
      <c r="AI1148" s="58"/>
      <c r="AJ1148" s="58"/>
      <c r="AK1148" s="58"/>
      <c r="AL1148" s="58"/>
      <c r="AM1148" s="58"/>
      <c r="AN1148" s="58"/>
      <c r="AO1148" s="58"/>
      <c r="AP1148" s="58"/>
      <c r="AQ1148" s="58"/>
      <c r="AR1148" s="58"/>
      <c r="AS1148" s="58"/>
      <c r="AT1148" s="58"/>
      <c r="AU1148" s="58"/>
      <c r="AV1148" s="58"/>
      <c r="AW1148" s="58"/>
      <c r="AX1148" s="58"/>
      <c r="AY1148" s="58"/>
      <c r="AZ1148" s="58"/>
      <c r="BA1148" s="58"/>
      <c r="BB1148" s="58"/>
      <c r="BC1148" s="58"/>
      <c r="BD1148" s="58"/>
      <c r="BE1148" s="58"/>
      <c r="BF1148" s="58"/>
      <c r="BG1148" s="58"/>
      <c r="BH1148" s="58"/>
      <c r="BI1148" s="58"/>
      <c r="BJ1148" s="58"/>
      <c r="BK1148" s="58"/>
      <c r="BL1148" s="58"/>
      <c r="BM1148" s="58"/>
      <c r="BN1148" s="58"/>
      <c r="BO1148" s="58"/>
      <c r="BP1148" s="58"/>
      <c r="BQ1148" s="58"/>
      <c r="BR1148" s="58"/>
      <c r="BS1148" s="58"/>
      <c r="BT1148" s="58"/>
      <c r="BU1148" s="58"/>
      <c r="BV1148" s="58"/>
      <c r="BW1148" s="58"/>
      <c r="BX1148" s="58"/>
      <c r="BY1148" s="58"/>
      <c r="BZ1148" s="58"/>
      <c r="CA1148" s="58"/>
      <c r="CB1148" s="58"/>
      <c r="CC1148" s="58"/>
      <c r="CD1148" s="58"/>
      <c r="CE1148" s="58"/>
      <c r="CF1148" s="58"/>
      <c r="CG1148" s="58"/>
      <c r="CH1148" s="58"/>
      <c r="CI1148" s="58"/>
      <c r="CJ1148" s="58"/>
    </row>
    <row r="1149" spans="1:110" s="57" customFormat="1" ht="12.75" customHeight="1" x14ac:dyDescent="0.2">
      <c r="A1149" s="18">
        <v>30</v>
      </c>
      <c r="B1149" s="69" t="s">
        <v>98</v>
      </c>
      <c r="C1149" s="60"/>
      <c r="D1149" s="68"/>
      <c r="E1149" s="64">
        <f t="shared" si="17"/>
        <v>1</v>
      </c>
      <c r="F1149" s="64">
        <v>1</v>
      </c>
      <c r="G1149" s="70"/>
      <c r="H1149" s="68"/>
      <c r="L1149" s="58"/>
      <c r="M1149" s="58"/>
      <c r="N1149" s="58"/>
      <c r="O1149" s="58"/>
      <c r="P1149" s="58"/>
      <c r="Q1149" s="58"/>
      <c r="R1149" s="58"/>
      <c r="S1149" s="58"/>
      <c r="T1149" s="58"/>
      <c r="U1149" s="58"/>
      <c r="V1149" s="58"/>
      <c r="W1149" s="58"/>
      <c r="X1149" s="58"/>
      <c r="Y1149" s="58"/>
      <c r="Z1149" s="58"/>
      <c r="AA1149" s="58"/>
      <c r="AB1149" s="58"/>
      <c r="AC1149" s="58"/>
      <c r="AD1149" s="58"/>
      <c r="AE1149" s="58"/>
      <c r="AF1149" s="58"/>
      <c r="AG1149" s="58"/>
      <c r="AH1149" s="58"/>
      <c r="AI1149" s="58"/>
      <c r="AJ1149" s="58"/>
      <c r="AK1149" s="58"/>
      <c r="AL1149" s="58"/>
      <c r="AM1149" s="58"/>
      <c r="AN1149" s="58"/>
      <c r="AO1149" s="58"/>
      <c r="AP1149" s="58"/>
      <c r="AQ1149" s="58"/>
      <c r="AR1149" s="58"/>
      <c r="AS1149" s="58"/>
      <c r="AT1149" s="58"/>
      <c r="AU1149" s="58"/>
      <c r="AV1149" s="58"/>
      <c r="AW1149" s="58"/>
      <c r="AX1149" s="58"/>
      <c r="AY1149" s="58"/>
      <c r="AZ1149" s="58"/>
      <c r="BA1149" s="58"/>
      <c r="BB1149" s="58"/>
      <c r="BC1149" s="58"/>
      <c r="BD1149" s="58"/>
      <c r="BE1149" s="58"/>
      <c r="BF1149" s="58"/>
      <c r="BG1149" s="58"/>
      <c r="BH1149" s="58"/>
      <c r="BI1149" s="58"/>
      <c r="BJ1149" s="58"/>
      <c r="BK1149" s="58"/>
      <c r="BL1149" s="58"/>
      <c r="BM1149" s="58"/>
      <c r="BN1149" s="58"/>
      <c r="BO1149" s="58"/>
      <c r="BP1149" s="58"/>
      <c r="BQ1149" s="58"/>
      <c r="BR1149" s="58"/>
      <c r="BS1149" s="58"/>
      <c r="BT1149" s="58"/>
      <c r="BU1149" s="58"/>
      <c r="BV1149" s="58"/>
      <c r="BW1149" s="58"/>
      <c r="BX1149" s="58"/>
      <c r="BY1149" s="58"/>
      <c r="BZ1149" s="58"/>
      <c r="CA1149" s="58"/>
      <c r="CB1149" s="58"/>
      <c r="CC1149" s="58"/>
      <c r="CD1149" s="58"/>
      <c r="CE1149" s="58"/>
      <c r="CF1149" s="58"/>
      <c r="CG1149" s="58"/>
      <c r="CH1149" s="58"/>
      <c r="CI1149" s="58"/>
      <c r="CJ1149" s="58"/>
      <c r="CK1149" s="71"/>
      <c r="CL1149" s="71"/>
      <c r="CM1149" s="71"/>
      <c r="CN1149" s="71"/>
      <c r="CO1149" s="71"/>
      <c r="CP1149" s="71"/>
      <c r="CQ1149" s="71"/>
      <c r="CR1149" s="71"/>
      <c r="CS1149" s="71"/>
      <c r="CT1149" s="71"/>
      <c r="CU1149" s="71"/>
      <c r="CV1149" s="71"/>
      <c r="CW1149" s="71"/>
      <c r="CX1149" s="71"/>
      <c r="CY1149" s="71"/>
      <c r="CZ1149" s="71"/>
      <c r="DA1149" s="71"/>
      <c r="DB1149" s="71"/>
      <c r="DC1149" s="71"/>
      <c r="DD1149" s="71"/>
      <c r="DE1149" s="71"/>
      <c r="DF1149" s="71"/>
    </row>
    <row r="1150" spans="1:110" s="57" customFormat="1" ht="12.75" customHeight="1" x14ac:dyDescent="0.2">
      <c r="A1150" s="72"/>
      <c r="B1150" s="73"/>
      <c r="C1150" s="60" t="s">
        <v>17</v>
      </c>
      <c r="D1150" s="61"/>
      <c r="E1150" s="64">
        <f t="shared" si="17"/>
        <v>111.512</v>
      </c>
      <c r="F1150" s="64">
        <f>F1152+F1154+F1156+F1158</f>
        <v>111.512</v>
      </c>
      <c r="G1150" s="70">
        <f>G1152+G1154+G1156+G1158</f>
        <v>0</v>
      </c>
      <c r="H1150" s="61"/>
      <c r="L1150" s="58"/>
      <c r="M1150" s="58"/>
      <c r="N1150" s="58"/>
      <c r="O1150" s="58"/>
      <c r="P1150" s="58"/>
      <c r="Q1150" s="58"/>
      <c r="R1150" s="58"/>
      <c r="S1150" s="58"/>
      <c r="T1150" s="58"/>
      <c r="U1150" s="58"/>
      <c r="V1150" s="58"/>
      <c r="W1150" s="58"/>
      <c r="X1150" s="58"/>
      <c r="Y1150" s="58"/>
      <c r="Z1150" s="58"/>
      <c r="AA1150" s="58"/>
      <c r="AB1150" s="58"/>
      <c r="AC1150" s="58"/>
      <c r="AD1150" s="58"/>
      <c r="AE1150" s="58"/>
      <c r="AF1150" s="58"/>
      <c r="AG1150" s="58"/>
      <c r="AH1150" s="58"/>
      <c r="AI1150" s="58"/>
      <c r="AJ1150" s="58"/>
      <c r="AK1150" s="58"/>
      <c r="AL1150" s="58"/>
      <c r="AM1150" s="58"/>
      <c r="AN1150" s="58"/>
      <c r="AO1150" s="58"/>
      <c r="AP1150" s="58"/>
      <c r="AQ1150" s="58"/>
      <c r="AR1150" s="58"/>
      <c r="AS1150" s="58"/>
      <c r="AT1150" s="58"/>
      <c r="AU1150" s="58"/>
      <c r="AV1150" s="58"/>
      <c r="AW1150" s="58"/>
      <c r="AX1150" s="58"/>
      <c r="AY1150" s="58"/>
      <c r="AZ1150" s="58"/>
      <c r="BA1150" s="58"/>
      <c r="BB1150" s="58"/>
      <c r="BC1150" s="58"/>
      <c r="BD1150" s="58"/>
      <c r="BE1150" s="58"/>
      <c r="BF1150" s="58"/>
      <c r="BG1150" s="58"/>
      <c r="BH1150" s="58"/>
      <c r="BI1150" s="58"/>
      <c r="BJ1150" s="58"/>
      <c r="BK1150" s="58"/>
      <c r="BL1150" s="58"/>
      <c r="BM1150" s="58"/>
      <c r="BN1150" s="58"/>
      <c r="BO1150" s="58"/>
      <c r="BP1150" s="58"/>
      <c r="BQ1150" s="58"/>
      <c r="BR1150" s="58"/>
      <c r="BS1150" s="58"/>
      <c r="BT1150" s="58"/>
      <c r="BU1150" s="58"/>
      <c r="BV1150" s="58"/>
      <c r="BW1150" s="58"/>
      <c r="BX1150" s="58"/>
      <c r="BY1150" s="58"/>
      <c r="BZ1150" s="58"/>
      <c r="CA1150" s="58"/>
      <c r="CB1150" s="58"/>
      <c r="CC1150" s="58"/>
      <c r="CD1150" s="58"/>
      <c r="CE1150" s="58"/>
      <c r="CF1150" s="58"/>
      <c r="CG1150" s="58"/>
      <c r="CH1150" s="58"/>
      <c r="CI1150" s="58"/>
      <c r="CJ1150" s="58"/>
      <c r="CK1150" s="71"/>
      <c r="CL1150" s="71"/>
      <c r="CM1150" s="71"/>
      <c r="CN1150" s="71"/>
      <c r="CO1150" s="71"/>
      <c r="CP1150" s="71"/>
      <c r="CQ1150" s="71"/>
      <c r="CR1150" s="71"/>
      <c r="CS1150" s="71"/>
      <c r="CT1150" s="71"/>
      <c r="CU1150" s="71"/>
      <c r="CV1150" s="71"/>
      <c r="CW1150" s="71"/>
      <c r="CX1150" s="71"/>
      <c r="CY1150" s="71"/>
      <c r="CZ1150" s="71"/>
      <c r="DA1150" s="71"/>
      <c r="DB1150" s="71"/>
      <c r="DC1150" s="71"/>
      <c r="DD1150" s="71"/>
      <c r="DE1150" s="71"/>
      <c r="DF1150" s="71"/>
    </row>
    <row r="1151" spans="1:110" s="57" customFormat="1" ht="12.75" customHeight="1" x14ac:dyDescent="0.2">
      <c r="A1151" s="72"/>
      <c r="B1151" s="63" t="s">
        <v>143</v>
      </c>
      <c r="C1151" s="60" t="s">
        <v>20</v>
      </c>
      <c r="D1151" s="60"/>
      <c r="E1151" s="64">
        <f t="shared" si="17"/>
        <v>7.6000000000000012E-2</v>
      </c>
      <c r="F1151" s="64">
        <f>0.006+0.07</f>
        <v>7.6000000000000012E-2</v>
      </c>
      <c r="G1151" s="70"/>
      <c r="H1151" s="60" t="s">
        <v>162</v>
      </c>
      <c r="L1151" s="58"/>
      <c r="M1151" s="58"/>
      <c r="N1151" s="58"/>
      <c r="O1151" s="58"/>
      <c r="P1151" s="58"/>
      <c r="Q1151" s="58"/>
      <c r="R1151" s="58"/>
      <c r="S1151" s="58"/>
      <c r="T1151" s="58"/>
      <c r="U1151" s="58"/>
      <c r="V1151" s="58"/>
      <c r="W1151" s="58"/>
      <c r="X1151" s="58"/>
      <c r="Y1151" s="58"/>
      <c r="Z1151" s="58"/>
      <c r="AA1151" s="58"/>
      <c r="AB1151" s="58"/>
      <c r="AC1151" s="58"/>
      <c r="AD1151" s="58"/>
      <c r="AE1151" s="58"/>
      <c r="AF1151" s="58"/>
      <c r="AG1151" s="58"/>
      <c r="AH1151" s="58"/>
      <c r="AI1151" s="58"/>
      <c r="AJ1151" s="58"/>
      <c r="AK1151" s="58"/>
      <c r="AL1151" s="58"/>
      <c r="AM1151" s="58"/>
      <c r="AN1151" s="58"/>
      <c r="AO1151" s="58"/>
      <c r="AP1151" s="58"/>
      <c r="AQ1151" s="58"/>
      <c r="AR1151" s="58"/>
      <c r="AS1151" s="58"/>
      <c r="AT1151" s="58"/>
      <c r="AU1151" s="58"/>
      <c r="AV1151" s="58"/>
      <c r="AW1151" s="58"/>
      <c r="AX1151" s="58"/>
      <c r="AY1151" s="58"/>
      <c r="AZ1151" s="58"/>
      <c r="BA1151" s="58"/>
      <c r="BB1151" s="58"/>
      <c r="BC1151" s="58"/>
      <c r="BD1151" s="58"/>
      <c r="BE1151" s="58"/>
      <c r="BF1151" s="58"/>
      <c r="BG1151" s="58"/>
      <c r="BH1151" s="58"/>
      <c r="BI1151" s="58"/>
      <c r="BJ1151" s="58"/>
      <c r="BK1151" s="58"/>
      <c r="BL1151" s="58"/>
      <c r="BM1151" s="58"/>
      <c r="BN1151" s="58"/>
      <c r="BO1151" s="58"/>
      <c r="BP1151" s="58"/>
      <c r="BQ1151" s="58"/>
      <c r="BR1151" s="58"/>
      <c r="BS1151" s="58"/>
      <c r="BT1151" s="58"/>
      <c r="BU1151" s="58"/>
      <c r="BV1151" s="58"/>
      <c r="BW1151" s="58"/>
      <c r="BX1151" s="58"/>
      <c r="BY1151" s="58"/>
      <c r="BZ1151" s="58"/>
      <c r="CA1151" s="58"/>
      <c r="CB1151" s="58"/>
      <c r="CC1151" s="58"/>
      <c r="CD1151" s="58"/>
      <c r="CE1151" s="58"/>
      <c r="CF1151" s="58"/>
      <c r="CG1151" s="58"/>
      <c r="CH1151" s="58"/>
      <c r="CI1151" s="58"/>
      <c r="CJ1151" s="58"/>
      <c r="CK1151" s="71"/>
      <c r="CL1151" s="71"/>
      <c r="CM1151" s="71"/>
      <c r="CN1151" s="71"/>
      <c r="CO1151" s="71"/>
      <c r="CP1151" s="71"/>
      <c r="CQ1151" s="71"/>
      <c r="CR1151" s="71"/>
      <c r="CS1151" s="71"/>
      <c r="CT1151" s="71"/>
      <c r="CU1151" s="71"/>
      <c r="CV1151" s="71"/>
      <c r="CW1151" s="71"/>
      <c r="CX1151" s="71"/>
      <c r="CY1151" s="71"/>
      <c r="CZ1151" s="71"/>
      <c r="DA1151" s="71"/>
      <c r="DB1151" s="71"/>
      <c r="DC1151" s="71"/>
      <c r="DD1151" s="71"/>
      <c r="DE1151" s="71"/>
      <c r="DF1151" s="71"/>
    </row>
    <row r="1152" spans="1:110" s="57" customFormat="1" ht="12.75" customHeight="1" x14ac:dyDescent="0.2">
      <c r="A1152" s="72"/>
      <c r="B1152" s="63"/>
      <c r="C1152" s="60" t="s">
        <v>17</v>
      </c>
      <c r="D1152" s="60"/>
      <c r="E1152" s="64">
        <f t="shared" si="17"/>
        <v>111.512</v>
      </c>
      <c r="F1152" s="64">
        <f>9.519+101.993</f>
        <v>111.512</v>
      </c>
      <c r="G1152" s="70"/>
      <c r="H1152" s="60"/>
      <c r="L1152" s="58"/>
      <c r="M1152" s="58"/>
      <c r="N1152" s="58"/>
      <c r="O1152" s="58"/>
      <c r="P1152" s="58"/>
      <c r="Q1152" s="58"/>
      <c r="R1152" s="58"/>
      <c r="S1152" s="58"/>
      <c r="T1152" s="58"/>
      <c r="U1152" s="58"/>
      <c r="V1152" s="58"/>
      <c r="W1152" s="58"/>
      <c r="X1152" s="58"/>
      <c r="Y1152" s="58"/>
      <c r="Z1152" s="58"/>
      <c r="AA1152" s="58"/>
      <c r="AB1152" s="58"/>
      <c r="AC1152" s="58"/>
      <c r="AD1152" s="58"/>
      <c r="AE1152" s="58"/>
      <c r="AF1152" s="58"/>
      <c r="AG1152" s="58"/>
      <c r="AH1152" s="58"/>
      <c r="AI1152" s="58"/>
      <c r="AJ1152" s="58"/>
      <c r="AK1152" s="58"/>
      <c r="AL1152" s="58"/>
      <c r="AM1152" s="58"/>
      <c r="AN1152" s="58"/>
      <c r="AO1152" s="58"/>
      <c r="AP1152" s="58"/>
      <c r="AQ1152" s="58"/>
      <c r="AR1152" s="58"/>
      <c r="AS1152" s="58"/>
      <c r="AT1152" s="58"/>
      <c r="AU1152" s="58"/>
      <c r="AV1152" s="58"/>
      <c r="AW1152" s="58"/>
      <c r="AX1152" s="58"/>
      <c r="AY1152" s="58"/>
      <c r="AZ1152" s="58"/>
      <c r="BA1152" s="58"/>
      <c r="BB1152" s="58"/>
      <c r="BC1152" s="58"/>
      <c r="BD1152" s="58"/>
      <c r="BE1152" s="58"/>
      <c r="BF1152" s="58"/>
      <c r="BG1152" s="58"/>
      <c r="BH1152" s="58"/>
      <c r="BI1152" s="58"/>
      <c r="BJ1152" s="58"/>
      <c r="BK1152" s="58"/>
      <c r="BL1152" s="58"/>
      <c r="BM1152" s="58"/>
      <c r="BN1152" s="58"/>
      <c r="BO1152" s="58"/>
      <c r="BP1152" s="58"/>
      <c r="BQ1152" s="58"/>
      <c r="BR1152" s="58"/>
      <c r="BS1152" s="58"/>
      <c r="BT1152" s="58"/>
      <c r="BU1152" s="58"/>
      <c r="BV1152" s="58"/>
      <c r="BW1152" s="58"/>
      <c r="BX1152" s="58"/>
      <c r="BY1152" s="58"/>
      <c r="BZ1152" s="58"/>
      <c r="CA1152" s="58"/>
      <c r="CB1152" s="58"/>
      <c r="CC1152" s="58"/>
      <c r="CD1152" s="58"/>
      <c r="CE1152" s="58"/>
      <c r="CF1152" s="58"/>
      <c r="CG1152" s="58"/>
      <c r="CH1152" s="58"/>
      <c r="CI1152" s="58"/>
      <c r="CJ1152" s="58"/>
      <c r="CK1152" s="71"/>
      <c r="CL1152" s="71"/>
      <c r="CM1152" s="71"/>
      <c r="CN1152" s="71"/>
      <c r="CO1152" s="71"/>
      <c r="CP1152" s="71"/>
      <c r="CQ1152" s="71"/>
      <c r="CR1152" s="71"/>
      <c r="CS1152" s="71"/>
      <c r="CT1152" s="71"/>
      <c r="CU1152" s="71"/>
      <c r="CV1152" s="71"/>
      <c r="CW1152" s="71"/>
      <c r="CX1152" s="71"/>
      <c r="CY1152" s="71"/>
      <c r="CZ1152" s="71"/>
      <c r="DA1152" s="71"/>
      <c r="DB1152" s="71"/>
      <c r="DC1152" s="71"/>
      <c r="DD1152" s="71"/>
      <c r="DE1152" s="71"/>
      <c r="DF1152" s="71"/>
    </row>
    <row r="1153" spans="1:110" s="57" customFormat="1" ht="12.75" customHeight="1" x14ac:dyDescent="0.2">
      <c r="A1153" s="72"/>
      <c r="B1153" s="63" t="s">
        <v>145</v>
      </c>
      <c r="C1153" s="60" t="s">
        <v>20</v>
      </c>
      <c r="D1153" s="60"/>
      <c r="E1153" s="64">
        <f t="shared" si="17"/>
        <v>0</v>
      </c>
      <c r="F1153" s="64"/>
      <c r="G1153" s="70"/>
      <c r="H1153" s="60"/>
      <c r="L1153" s="58"/>
      <c r="M1153" s="58"/>
      <c r="N1153" s="58"/>
      <c r="O1153" s="58"/>
      <c r="P1153" s="58"/>
      <c r="Q1153" s="58"/>
      <c r="R1153" s="58"/>
      <c r="S1153" s="58"/>
      <c r="T1153" s="58"/>
      <c r="U1153" s="58"/>
      <c r="V1153" s="58"/>
      <c r="W1153" s="58"/>
      <c r="X1153" s="58"/>
      <c r="Y1153" s="58"/>
      <c r="Z1153" s="58"/>
      <c r="AA1153" s="58"/>
      <c r="AB1153" s="58"/>
      <c r="AC1153" s="58"/>
      <c r="AD1153" s="58"/>
      <c r="AE1153" s="58"/>
      <c r="AF1153" s="58"/>
      <c r="AG1153" s="58"/>
      <c r="AH1153" s="58"/>
      <c r="AI1153" s="58"/>
      <c r="AJ1153" s="58"/>
      <c r="AK1153" s="58"/>
      <c r="AL1153" s="58"/>
      <c r="AM1153" s="58"/>
      <c r="AN1153" s="58"/>
      <c r="AO1153" s="58"/>
      <c r="AP1153" s="58"/>
      <c r="AQ1153" s="58"/>
      <c r="AR1153" s="58"/>
      <c r="AS1153" s="58"/>
      <c r="AT1153" s="58"/>
      <c r="AU1153" s="58"/>
      <c r="AV1153" s="58"/>
      <c r="AW1153" s="58"/>
      <c r="AX1153" s="58"/>
      <c r="AY1153" s="58"/>
      <c r="AZ1153" s="58"/>
      <c r="BA1153" s="58"/>
      <c r="BB1153" s="58"/>
      <c r="BC1153" s="58"/>
      <c r="BD1153" s="58"/>
      <c r="BE1153" s="58"/>
      <c r="BF1153" s="58"/>
      <c r="BG1153" s="58"/>
      <c r="BH1153" s="58"/>
      <c r="BI1153" s="58"/>
      <c r="BJ1153" s="58"/>
      <c r="BK1153" s="58"/>
      <c r="BL1153" s="58"/>
      <c r="BM1153" s="58"/>
      <c r="BN1153" s="58"/>
      <c r="BO1153" s="58"/>
      <c r="BP1153" s="58"/>
      <c r="BQ1153" s="58"/>
      <c r="BR1153" s="58"/>
      <c r="BS1153" s="58"/>
      <c r="BT1153" s="58"/>
      <c r="BU1153" s="58"/>
      <c r="BV1153" s="58"/>
      <c r="BW1153" s="58"/>
      <c r="BX1153" s="58"/>
      <c r="BY1153" s="58"/>
      <c r="BZ1153" s="58"/>
      <c r="CA1153" s="58"/>
      <c r="CB1153" s="58"/>
      <c r="CC1153" s="58"/>
      <c r="CD1153" s="58"/>
      <c r="CE1153" s="58"/>
      <c r="CF1153" s="58"/>
      <c r="CG1153" s="58"/>
      <c r="CH1153" s="58"/>
      <c r="CI1153" s="58"/>
      <c r="CJ1153" s="58"/>
      <c r="CK1153" s="71"/>
      <c r="CL1153" s="71"/>
      <c r="CM1153" s="71"/>
      <c r="CN1153" s="71"/>
      <c r="CO1153" s="71"/>
      <c r="CP1153" s="71"/>
      <c r="CQ1153" s="71"/>
      <c r="CR1153" s="71"/>
      <c r="CS1153" s="71"/>
      <c r="CT1153" s="71"/>
      <c r="CU1153" s="71"/>
      <c r="CV1153" s="71"/>
      <c r="CW1153" s="71"/>
      <c r="CX1153" s="71"/>
      <c r="CY1153" s="71"/>
      <c r="CZ1153" s="71"/>
      <c r="DA1153" s="71"/>
      <c r="DB1153" s="71"/>
      <c r="DC1153" s="71"/>
      <c r="DD1153" s="71"/>
      <c r="DE1153" s="71"/>
      <c r="DF1153" s="71"/>
    </row>
    <row r="1154" spans="1:110" s="57" customFormat="1" ht="12.75" customHeight="1" x14ac:dyDescent="0.2">
      <c r="A1154" s="72"/>
      <c r="B1154" s="63"/>
      <c r="C1154" s="60" t="s">
        <v>17</v>
      </c>
      <c r="D1154" s="60"/>
      <c r="E1154" s="64">
        <f t="shared" si="17"/>
        <v>0</v>
      </c>
      <c r="F1154" s="64"/>
      <c r="G1154" s="70"/>
      <c r="H1154" s="60"/>
      <c r="L1154" s="58"/>
      <c r="M1154" s="58"/>
      <c r="N1154" s="58"/>
      <c r="O1154" s="58"/>
      <c r="P1154" s="58"/>
      <c r="Q1154" s="58"/>
      <c r="R1154" s="58"/>
      <c r="S1154" s="58"/>
      <c r="T1154" s="58"/>
      <c r="U1154" s="58"/>
      <c r="V1154" s="58"/>
      <c r="W1154" s="58"/>
      <c r="X1154" s="58"/>
      <c r="Y1154" s="58"/>
      <c r="Z1154" s="58"/>
      <c r="AA1154" s="58"/>
      <c r="AB1154" s="58"/>
      <c r="AC1154" s="58"/>
      <c r="AD1154" s="58"/>
      <c r="AE1154" s="58"/>
      <c r="AF1154" s="58"/>
      <c r="AG1154" s="58"/>
      <c r="AH1154" s="58"/>
      <c r="AI1154" s="58"/>
      <c r="AJ1154" s="58"/>
      <c r="AK1154" s="58"/>
      <c r="AL1154" s="58"/>
      <c r="AM1154" s="58"/>
      <c r="AN1154" s="58"/>
      <c r="AO1154" s="58"/>
      <c r="AP1154" s="58"/>
      <c r="AQ1154" s="58"/>
      <c r="AR1154" s="58"/>
      <c r="AS1154" s="58"/>
      <c r="AT1154" s="58"/>
      <c r="AU1154" s="58"/>
      <c r="AV1154" s="58"/>
      <c r="AW1154" s="58"/>
      <c r="AX1154" s="58"/>
      <c r="AY1154" s="58"/>
      <c r="AZ1154" s="58"/>
      <c r="BA1154" s="58"/>
      <c r="BB1154" s="58"/>
      <c r="BC1154" s="58"/>
      <c r="BD1154" s="58"/>
      <c r="BE1154" s="58"/>
      <c r="BF1154" s="58"/>
      <c r="BG1154" s="58"/>
      <c r="BH1154" s="58"/>
      <c r="BI1154" s="58"/>
      <c r="BJ1154" s="58"/>
      <c r="BK1154" s="58"/>
      <c r="BL1154" s="58"/>
      <c r="BM1154" s="58"/>
      <c r="BN1154" s="58"/>
      <c r="BO1154" s="58"/>
      <c r="BP1154" s="58"/>
      <c r="BQ1154" s="58"/>
      <c r="BR1154" s="58"/>
      <c r="BS1154" s="58"/>
      <c r="BT1154" s="58"/>
      <c r="BU1154" s="58"/>
      <c r="BV1154" s="58"/>
      <c r="BW1154" s="58"/>
      <c r="BX1154" s="58"/>
      <c r="BY1154" s="58"/>
      <c r="BZ1154" s="58"/>
      <c r="CA1154" s="58"/>
      <c r="CB1154" s="58"/>
      <c r="CC1154" s="58"/>
      <c r="CD1154" s="58"/>
      <c r="CE1154" s="58"/>
      <c r="CF1154" s="58"/>
      <c r="CG1154" s="58"/>
      <c r="CH1154" s="58"/>
      <c r="CI1154" s="58"/>
      <c r="CJ1154" s="58"/>
      <c r="CK1154" s="71"/>
      <c r="CL1154" s="71"/>
      <c r="CM1154" s="71"/>
      <c r="CN1154" s="71"/>
      <c r="CO1154" s="71"/>
      <c r="CP1154" s="71"/>
      <c r="CQ1154" s="71"/>
      <c r="CR1154" s="71"/>
      <c r="CS1154" s="71"/>
      <c r="CT1154" s="71"/>
      <c r="CU1154" s="71"/>
      <c r="CV1154" s="71"/>
      <c r="CW1154" s="71"/>
      <c r="CX1154" s="71"/>
      <c r="CY1154" s="71"/>
      <c r="CZ1154" s="71"/>
      <c r="DA1154" s="71"/>
      <c r="DB1154" s="71"/>
      <c r="DC1154" s="71"/>
      <c r="DD1154" s="71"/>
      <c r="DE1154" s="71"/>
      <c r="DF1154" s="71"/>
    </row>
    <row r="1155" spans="1:110" s="57" customFormat="1" ht="12.75" customHeight="1" x14ac:dyDescent="0.2">
      <c r="A1155" s="72"/>
      <c r="B1155" s="67" t="s">
        <v>147</v>
      </c>
      <c r="C1155" s="60" t="s">
        <v>148</v>
      </c>
      <c r="D1155" s="60"/>
      <c r="E1155" s="64">
        <f t="shared" si="17"/>
        <v>0</v>
      </c>
      <c r="F1155" s="64"/>
      <c r="G1155" s="70"/>
      <c r="H1155" s="60"/>
      <c r="L1155" s="58"/>
      <c r="M1155" s="58"/>
      <c r="N1155" s="58"/>
      <c r="O1155" s="58"/>
      <c r="P1155" s="58"/>
      <c r="Q1155" s="58"/>
      <c r="R1155" s="58"/>
      <c r="S1155" s="58"/>
      <c r="T1155" s="58"/>
      <c r="U1155" s="58"/>
      <c r="V1155" s="58"/>
      <c r="W1155" s="58"/>
      <c r="X1155" s="58"/>
      <c r="Y1155" s="58"/>
      <c r="Z1155" s="58"/>
      <c r="AA1155" s="58"/>
      <c r="AB1155" s="58"/>
      <c r="AC1155" s="58"/>
      <c r="AD1155" s="58"/>
      <c r="AE1155" s="58"/>
      <c r="AF1155" s="58"/>
      <c r="AG1155" s="58"/>
      <c r="AH1155" s="58"/>
      <c r="AI1155" s="58"/>
      <c r="AJ1155" s="58"/>
      <c r="AK1155" s="58"/>
      <c r="AL1155" s="58"/>
      <c r="AM1155" s="58"/>
      <c r="AN1155" s="58"/>
      <c r="AO1155" s="58"/>
      <c r="AP1155" s="58"/>
      <c r="AQ1155" s="58"/>
      <c r="AR1155" s="58"/>
      <c r="AS1155" s="58"/>
      <c r="AT1155" s="58"/>
      <c r="AU1155" s="58"/>
      <c r="AV1155" s="58"/>
      <c r="AW1155" s="58"/>
      <c r="AX1155" s="58"/>
      <c r="AY1155" s="58"/>
      <c r="AZ1155" s="58"/>
      <c r="BA1155" s="58"/>
      <c r="BB1155" s="58"/>
      <c r="BC1155" s="58"/>
      <c r="BD1155" s="58"/>
      <c r="BE1155" s="58"/>
      <c r="BF1155" s="58"/>
      <c r="BG1155" s="58"/>
      <c r="BH1155" s="58"/>
      <c r="BI1155" s="58"/>
      <c r="BJ1155" s="58"/>
      <c r="BK1155" s="58"/>
      <c r="BL1155" s="58"/>
      <c r="BM1155" s="58"/>
      <c r="BN1155" s="58"/>
      <c r="BO1155" s="58"/>
      <c r="BP1155" s="58"/>
      <c r="BQ1155" s="58"/>
      <c r="BR1155" s="58"/>
      <c r="BS1155" s="58"/>
      <c r="BT1155" s="58"/>
      <c r="BU1155" s="58"/>
      <c r="BV1155" s="58"/>
      <c r="BW1155" s="58"/>
      <c r="BX1155" s="58"/>
      <c r="BY1155" s="58"/>
      <c r="BZ1155" s="58"/>
      <c r="CA1155" s="58"/>
      <c r="CB1155" s="58"/>
      <c r="CC1155" s="58"/>
      <c r="CD1155" s="58"/>
      <c r="CE1155" s="58"/>
      <c r="CF1155" s="58"/>
      <c r="CG1155" s="58"/>
      <c r="CH1155" s="58"/>
      <c r="CI1155" s="58"/>
      <c r="CJ1155" s="58"/>
      <c r="CK1155" s="71"/>
      <c r="CL1155" s="71"/>
      <c r="CM1155" s="71"/>
      <c r="CN1155" s="71"/>
      <c r="CO1155" s="71"/>
      <c r="CP1155" s="71"/>
      <c r="CQ1155" s="71"/>
      <c r="CR1155" s="71"/>
      <c r="CS1155" s="71"/>
      <c r="CT1155" s="71"/>
      <c r="CU1155" s="71"/>
      <c r="CV1155" s="71"/>
      <c r="CW1155" s="71"/>
      <c r="CX1155" s="71"/>
      <c r="CY1155" s="71"/>
      <c r="CZ1155" s="71"/>
      <c r="DA1155" s="71"/>
      <c r="DB1155" s="71"/>
      <c r="DC1155" s="71"/>
      <c r="DD1155" s="71"/>
      <c r="DE1155" s="71"/>
      <c r="DF1155" s="71"/>
    </row>
    <row r="1156" spans="1:110" s="57" customFormat="1" ht="12.75" customHeight="1" x14ac:dyDescent="0.2">
      <c r="A1156" s="72"/>
      <c r="B1156" s="67"/>
      <c r="C1156" s="60" t="s">
        <v>17</v>
      </c>
      <c r="D1156" s="60"/>
      <c r="E1156" s="64">
        <f t="shared" si="17"/>
        <v>0</v>
      </c>
      <c r="F1156" s="64"/>
      <c r="G1156" s="70"/>
      <c r="H1156" s="60"/>
      <c r="L1156" s="58"/>
      <c r="M1156" s="58"/>
      <c r="N1156" s="58"/>
      <c r="O1156" s="58"/>
      <c r="P1156" s="58"/>
      <c r="Q1156" s="58"/>
      <c r="R1156" s="58"/>
      <c r="S1156" s="58"/>
      <c r="T1156" s="58"/>
      <c r="U1156" s="58"/>
      <c r="V1156" s="58"/>
      <c r="W1156" s="58"/>
      <c r="X1156" s="58"/>
      <c r="Y1156" s="58"/>
      <c r="Z1156" s="58"/>
      <c r="AA1156" s="58"/>
      <c r="AB1156" s="58"/>
      <c r="AC1156" s="58"/>
      <c r="AD1156" s="58"/>
      <c r="AE1156" s="58"/>
      <c r="AF1156" s="58"/>
      <c r="AG1156" s="58"/>
      <c r="AH1156" s="58"/>
      <c r="AI1156" s="58"/>
      <c r="AJ1156" s="58"/>
      <c r="AK1156" s="58"/>
      <c r="AL1156" s="58"/>
      <c r="AM1156" s="58"/>
      <c r="AN1156" s="58"/>
      <c r="AO1156" s="58"/>
      <c r="AP1156" s="58"/>
      <c r="AQ1156" s="58"/>
      <c r="AR1156" s="58"/>
      <c r="AS1156" s="58"/>
      <c r="AT1156" s="58"/>
      <c r="AU1156" s="58"/>
      <c r="AV1156" s="58"/>
      <c r="AW1156" s="58"/>
      <c r="AX1156" s="58"/>
      <c r="AY1156" s="58"/>
      <c r="AZ1156" s="58"/>
      <c r="BA1156" s="58"/>
      <c r="BB1156" s="58"/>
      <c r="BC1156" s="58"/>
      <c r="BD1156" s="58"/>
      <c r="BE1156" s="58"/>
      <c r="BF1156" s="58"/>
      <c r="BG1156" s="58"/>
      <c r="BH1156" s="58"/>
      <c r="BI1156" s="58"/>
      <c r="BJ1156" s="58"/>
      <c r="BK1156" s="58"/>
      <c r="BL1156" s="58"/>
      <c r="BM1156" s="58"/>
      <c r="BN1156" s="58"/>
      <c r="BO1156" s="58"/>
      <c r="BP1156" s="58"/>
      <c r="BQ1156" s="58"/>
      <c r="BR1156" s="58"/>
      <c r="BS1156" s="58"/>
      <c r="BT1156" s="58"/>
      <c r="BU1156" s="58"/>
      <c r="BV1156" s="58"/>
      <c r="BW1156" s="58"/>
      <c r="BX1156" s="58"/>
      <c r="BY1156" s="58"/>
      <c r="BZ1156" s="58"/>
      <c r="CA1156" s="58"/>
      <c r="CB1156" s="58"/>
      <c r="CC1156" s="58"/>
      <c r="CD1156" s="58"/>
      <c r="CE1156" s="58"/>
      <c r="CF1156" s="58"/>
      <c r="CG1156" s="58"/>
      <c r="CH1156" s="58"/>
      <c r="CI1156" s="58"/>
      <c r="CJ1156" s="58"/>
      <c r="CK1156" s="71"/>
      <c r="CL1156" s="71"/>
      <c r="CM1156" s="71"/>
      <c r="CN1156" s="71"/>
      <c r="CO1156" s="71"/>
      <c r="CP1156" s="71"/>
      <c r="CQ1156" s="71"/>
      <c r="CR1156" s="71"/>
      <c r="CS1156" s="71"/>
      <c r="CT1156" s="71"/>
      <c r="CU1156" s="71"/>
      <c r="CV1156" s="71"/>
      <c r="CW1156" s="71"/>
      <c r="CX1156" s="71"/>
      <c r="CY1156" s="71"/>
      <c r="CZ1156" s="71"/>
      <c r="DA1156" s="71"/>
      <c r="DB1156" s="71"/>
      <c r="DC1156" s="71"/>
      <c r="DD1156" s="71"/>
      <c r="DE1156" s="71"/>
      <c r="DF1156" s="71"/>
    </row>
    <row r="1157" spans="1:110" s="57" customFormat="1" ht="12.75" customHeight="1" x14ac:dyDescent="0.2">
      <c r="A1157" s="72"/>
      <c r="B1157" s="63" t="s">
        <v>150</v>
      </c>
      <c r="C1157" s="60" t="s">
        <v>64</v>
      </c>
      <c r="D1157" s="68"/>
      <c r="E1157" s="64">
        <f t="shared" si="17"/>
        <v>0</v>
      </c>
      <c r="F1157" s="64"/>
      <c r="G1157" s="70"/>
      <c r="H1157" s="68"/>
      <c r="L1157" s="58"/>
      <c r="M1157" s="58"/>
      <c r="N1157" s="58"/>
      <c r="O1157" s="58"/>
      <c r="P1157" s="58"/>
      <c r="Q1157" s="58"/>
      <c r="R1157" s="58"/>
      <c r="S1157" s="58"/>
      <c r="T1157" s="58"/>
      <c r="U1157" s="58"/>
      <c r="V1157" s="58"/>
      <c r="W1157" s="58"/>
      <c r="X1157" s="58"/>
      <c r="Y1157" s="58"/>
      <c r="Z1157" s="58"/>
      <c r="AA1157" s="58"/>
      <c r="AB1157" s="58"/>
      <c r="AC1157" s="58"/>
      <c r="AD1157" s="58"/>
      <c r="AE1157" s="58"/>
      <c r="AF1157" s="58"/>
      <c r="AG1157" s="58"/>
      <c r="AH1157" s="58"/>
      <c r="AI1157" s="58"/>
      <c r="AJ1157" s="58"/>
      <c r="AK1157" s="58"/>
      <c r="AL1157" s="58"/>
      <c r="AM1157" s="58"/>
      <c r="AN1157" s="58"/>
      <c r="AO1157" s="58"/>
      <c r="AP1157" s="58"/>
      <c r="AQ1157" s="58"/>
      <c r="AR1157" s="58"/>
      <c r="AS1157" s="58"/>
      <c r="AT1157" s="58"/>
      <c r="AU1157" s="58"/>
      <c r="AV1157" s="58"/>
      <c r="AW1157" s="58"/>
      <c r="AX1157" s="58"/>
      <c r="AY1157" s="58"/>
      <c r="AZ1157" s="58"/>
      <c r="BA1157" s="58"/>
      <c r="BB1157" s="58"/>
      <c r="BC1157" s="58"/>
      <c r="BD1157" s="58"/>
      <c r="BE1157" s="58"/>
      <c r="BF1157" s="58"/>
      <c r="BG1157" s="58"/>
      <c r="BH1157" s="58"/>
      <c r="BI1157" s="58"/>
      <c r="BJ1157" s="58"/>
      <c r="BK1157" s="58"/>
      <c r="BL1157" s="58"/>
      <c r="BM1157" s="58"/>
      <c r="BN1157" s="58"/>
      <c r="BO1157" s="58"/>
      <c r="BP1157" s="58"/>
      <c r="BQ1157" s="58"/>
      <c r="BR1157" s="58"/>
      <c r="BS1157" s="58"/>
      <c r="BT1157" s="58"/>
      <c r="BU1157" s="58"/>
      <c r="BV1157" s="58"/>
      <c r="BW1157" s="58"/>
      <c r="BX1157" s="58"/>
      <c r="BY1157" s="58"/>
      <c r="BZ1157" s="58"/>
      <c r="CA1157" s="58"/>
      <c r="CB1157" s="58"/>
      <c r="CC1157" s="58"/>
      <c r="CD1157" s="58"/>
      <c r="CE1157" s="58"/>
      <c r="CF1157" s="58"/>
      <c r="CG1157" s="58"/>
      <c r="CH1157" s="58"/>
      <c r="CI1157" s="58"/>
      <c r="CJ1157" s="58"/>
      <c r="CK1157" s="71"/>
      <c r="CL1157" s="71"/>
      <c r="CM1157" s="71"/>
      <c r="CN1157" s="71"/>
      <c r="CO1157" s="71"/>
      <c r="CP1157" s="71"/>
      <c r="CQ1157" s="71"/>
      <c r="CR1157" s="71"/>
      <c r="CS1157" s="71"/>
      <c r="CT1157" s="71"/>
      <c r="CU1157" s="71"/>
      <c r="CV1157" s="71"/>
      <c r="CW1157" s="71"/>
      <c r="CX1157" s="71"/>
      <c r="CY1157" s="71"/>
      <c r="CZ1157" s="71"/>
      <c r="DA1157" s="71"/>
      <c r="DB1157" s="71"/>
      <c r="DC1157" s="71"/>
      <c r="DD1157" s="71"/>
      <c r="DE1157" s="71"/>
      <c r="DF1157" s="71"/>
    </row>
    <row r="1158" spans="1:110" s="57" customFormat="1" ht="12.75" customHeight="1" x14ac:dyDescent="0.2">
      <c r="A1158" s="76"/>
      <c r="B1158" s="63"/>
      <c r="C1158" s="60" t="s">
        <v>17</v>
      </c>
      <c r="D1158" s="68"/>
      <c r="E1158" s="64">
        <f t="shared" si="17"/>
        <v>0</v>
      </c>
      <c r="F1158" s="64"/>
      <c r="G1158" s="70"/>
      <c r="H1158" s="68"/>
      <c r="L1158" s="58"/>
      <c r="M1158" s="58"/>
      <c r="N1158" s="58"/>
      <c r="O1158" s="58"/>
      <c r="P1158" s="58"/>
      <c r="Q1158" s="58"/>
      <c r="R1158" s="58"/>
      <c r="S1158" s="58"/>
      <c r="T1158" s="58"/>
      <c r="U1158" s="58"/>
      <c r="V1158" s="58"/>
      <c r="W1158" s="58"/>
      <c r="X1158" s="58"/>
      <c r="Y1158" s="58"/>
      <c r="Z1158" s="58"/>
      <c r="AA1158" s="58"/>
      <c r="AB1158" s="58"/>
      <c r="AC1158" s="58"/>
      <c r="AD1158" s="58"/>
      <c r="AE1158" s="58"/>
      <c r="AF1158" s="58"/>
      <c r="AG1158" s="58"/>
      <c r="AH1158" s="58"/>
      <c r="AI1158" s="58"/>
      <c r="AJ1158" s="58"/>
      <c r="AK1158" s="58"/>
      <c r="AL1158" s="58"/>
      <c r="AM1158" s="58"/>
      <c r="AN1158" s="58"/>
      <c r="AO1158" s="58"/>
      <c r="AP1158" s="58"/>
      <c r="AQ1158" s="58"/>
      <c r="AR1158" s="58"/>
      <c r="AS1158" s="58"/>
      <c r="AT1158" s="58"/>
      <c r="AU1158" s="58"/>
      <c r="AV1158" s="58"/>
      <c r="AW1158" s="58"/>
      <c r="AX1158" s="58"/>
      <c r="AY1158" s="58"/>
      <c r="AZ1158" s="58"/>
      <c r="BA1158" s="58"/>
      <c r="BB1158" s="58"/>
      <c r="BC1158" s="58"/>
      <c r="BD1158" s="58"/>
      <c r="BE1158" s="58"/>
      <c r="BF1158" s="58"/>
      <c r="BG1158" s="58"/>
      <c r="BH1158" s="58"/>
      <c r="BI1158" s="58"/>
      <c r="BJ1158" s="58"/>
      <c r="BK1158" s="58"/>
      <c r="BL1158" s="58"/>
      <c r="BM1158" s="58"/>
      <c r="BN1158" s="58"/>
      <c r="BO1158" s="58"/>
      <c r="BP1158" s="58"/>
      <c r="BQ1158" s="58"/>
      <c r="BR1158" s="58"/>
      <c r="BS1158" s="58"/>
      <c r="BT1158" s="58"/>
      <c r="BU1158" s="58"/>
      <c r="BV1158" s="58"/>
      <c r="BW1158" s="58"/>
      <c r="BX1158" s="58"/>
      <c r="BY1158" s="58"/>
      <c r="BZ1158" s="58"/>
      <c r="CA1158" s="58"/>
      <c r="CB1158" s="58"/>
      <c r="CC1158" s="58"/>
      <c r="CD1158" s="58"/>
      <c r="CE1158" s="58"/>
      <c r="CF1158" s="58"/>
      <c r="CG1158" s="58"/>
      <c r="CH1158" s="58"/>
      <c r="CI1158" s="58"/>
      <c r="CJ1158" s="58"/>
      <c r="CK1158" s="71"/>
      <c r="CL1158" s="71"/>
      <c r="CM1158" s="71"/>
      <c r="CN1158" s="71"/>
      <c r="CO1158" s="71"/>
      <c r="CP1158" s="71"/>
      <c r="CQ1158" s="71"/>
      <c r="CR1158" s="71"/>
      <c r="CS1158" s="71"/>
      <c r="CT1158" s="71"/>
      <c r="CU1158" s="71"/>
      <c r="CV1158" s="71"/>
      <c r="CW1158" s="71"/>
      <c r="CX1158" s="71"/>
      <c r="CY1158" s="71"/>
      <c r="CZ1158" s="71"/>
      <c r="DA1158" s="71"/>
      <c r="DB1158" s="71"/>
      <c r="DC1158" s="71"/>
      <c r="DD1158" s="71"/>
      <c r="DE1158" s="71"/>
      <c r="DF1158" s="71"/>
    </row>
    <row r="1159" spans="1:110" s="71" customFormat="1" ht="12.75" customHeight="1" x14ac:dyDescent="0.2">
      <c r="A1159" s="18">
        <v>31</v>
      </c>
      <c r="B1159" s="69" t="s">
        <v>177</v>
      </c>
      <c r="C1159" s="60" t="s">
        <v>19</v>
      </c>
      <c r="D1159" s="68"/>
      <c r="E1159" s="70">
        <f t="shared" si="17"/>
        <v>1</v>
      </c>
      <c r="F1159" s="70">
        <v>1</v>
      </c>
      <c r="G1159" s="70"/>
      <c r="H1159" s="68"/>
      <c r="I1159" s="57"/>
      <c r="J1159" s="57"/>
      <c r="K1159" s="57"/>
      <c r="L1159" s="58"/>
      <c r="M1159" s="58"/>
      <c r="N1159" s="58"/>
      <c r="O1159" s="58"/>
      <c r="P1159" s="58"/>
      <c r="Q1159" s="58"/>
      <c r="R1159" s="58"/>
      <c r="S1159" s="58"/>
      <c r="T1159" s="58"/>
      <c r="U1159" s="58"/>
      <c r="V1159" s="58"/>
      <c r="W1159" s="58"/>
      <c r="X1159" s="58"/>
      <c r="Y1159" s="58"/>
      <c r="Z1159" s="58"/>
      <c r="AA1159" s="58"/>
      <c r="AB1159" s="58"/>
      <c r="AC1159" s="58"/>
      <c r="AD1159" s="58"/>
      <c r="AE1159" s="58"/>
      <c r="AF1159" s="58"/>
      <c r="AG1159" s="58"/>
      <c r="AH1159" s="58"/>
      <c r="AI1159" s="58"/>
      <c r="AJ1159" s="58"/>
      <c r="AK1159" s="58"/>
      <c r="AL1159" s="58"/>
      <c r="AM1159" s="58"/>
      <c r="AN1159" s="58"/>
      <c r="AO1159" s="58"/>
      <c r="AP1159" s="58"/>
      <c r="AQ1159" s="58"/>
      <c r="AR1159" s="58"/>
      <c r="AS1159" s="58"/>
      <c r="AT1159" s="58"/>
      <c r="AU1159" s="58"/>
      <c r="AV1159" s="58"/>
      <c r="AW1159" s="58"/>
      <c r="AX1159" s="58"/>
      <c r="AY1159" s="58"/>
      <c r="AZ1159" s="58"/>
      <c r="BA1159" s="58"/>
      <c r="BB1159" s="58"/>
      <c r="BC1159" s="58"/>
      <c r="BD1159" s="58"/>
      <c r="BE1159" s="58"/>
      <c r="BF1159" s="58"/>
      <c r="BG1159" s="58"/>
      <c r="BH1159" s="58"/>
      <c r="BI1159" s="58"/>
      <c r="BJ1159" s="58"/>
      <c r="BK1159" s="58"/>
      <c r="BL1159" s="58"/>
      <c r="BM1159" s="58"/>
      <c r="BN1159" s="58"/>
      <c r="BO1159" s="58"/>
      <c r="BP1159" s="58"/>
      <c r="BQ1159" s="58"/>
      <c r="BR1159" s="58"/>
      <c r="BS1159" s="58"/>
      <c r="BT1159" s="58"/>
      <c r="BU1159" s="58"/>
      <c r="BV1159" s="58"/>
      <c r="BW1159" s="58"/>
      <c r="BX1159" s="58"/>
      <c r="BY1159" s="58"/>
      <c r="BZ1159" s="58"/>
      <c r="CA1159" s="58"/>
      <c r="CB1159" s="58"/>
      <c r="CC1159" s="58"/>
      <c r="CD1159" s="58"/>
      <c r="CE1159" s="58"/>
      <c r="CF1159" s="58"/>
      <c r="CG1159" s="58"/>
      <c r="CH1159" s="58"/>
      <c r="CI1159" s="58"/>
      <c r="CJ1159" s="58"/>
    </row>
    <row r="1160" spans="1:110" s="71" customFormat="1" ht="12.75" customHeight="1" x14ac:dyDescent="0.2">
      <c r="A1160" s="72"/>
      <c r="B1160" s="73"/>
      <c r="C1160" s="60" t="s">
        <v>17</v>
      </c>
      <c r="D1160" s="61"/>
      <c r="E1160" s="70">
        <f t="shared" si="17"/>
        <v>36.979999999999997</v>
      </c>
      <c r="F1160" s="70">
        <f>F1162+F1164+F1166+F1168</f>
        <v>36.979999999999997</v>
      </c>
      <c r="G1160" s="70">
        <f>G1162+G1164+G1166+G1168</f>
        <v>0</v>
      </c>
      <c r="H1160" s="61"/>
      <c r="I1160" s="57"/>
      <c r="J1160" s="57"/>
      <c r="K1160" s="57"/>
      <c r="L1160" s="58"/>
      <c r="M1160" s="58"/>
      <c r="N1160" s="58"/>
      <c r="O1160" s="58"/>
      <c r="P1160" s="58"/>
      <c r="Q1160" s="58"/>
      <c r="R1160" s="58"/>
      <c r="S1160" s="58"/>
      <c r="T1160" s="58"/>
      <c r="U1160" s="58"/>
      <c r="V1160" s="58"/>
      <c r="W1160" s="58"/>
      <c r="X1160" s="58"/>
      <c r="Y1160" s="58"/>
      <c r="Z1160" s="58"/>
      <c r="AA1160" s="58"/>
      <c r="AB1160" s="58"/>
      <c r="AC1160" s="58"/>
      <c r="AD1160" s="58"/>
      <c r="AE1160" s="58"/>
      <c r="AF1160" s="58"/>
      <c r="AG1160" s="58"/>
      <c r="AH1160" s="58"/>
      <c r="AI1160" s="58"/>
      <c r="AJ1160" s="58"/>
      <c r="AK1160" s="58"/>
      <c r="AL1160" s="58"/>
      <c r="AM1160" s="58"/>
      <c r="AN1160" s="58"/>
      <c r="AO1160" s="58"/>
      <c r="AP1160" s="58"/>
      <c r="AQ1160" s="58"/>
      <c r="AR1160" s="58"/>
      <c r="AS1160" s="58"/>
      <c r="AT1160" s="58"/>
      <c r="AU1160" s="58"/>
      <c r="AV1160" s="58"/>
      <c r="AW1160" s="58"/>
      <c r="AX1160" s="58"/>
      <c r="AY1160" s="58"/>
      <c r="AZ1160" s="58"/>
      <c r="BA1160" s="58"/>
      <c r="BB1160" s="58"/>
      <c r="BC1160" s="58"/>
      <c r="BD1160" s="58"/>
      <c r="BE1160" s="58"/>
      <c r="BF1160" s="58"/>
      <c r="BG1160" s="58"/>
      <c r="BH1160" s="58"/>
      <c r="BI1160" s="58"/>
      <c r="BJ1160" s="58"/>
      <c r="BK1160" s="58"/>
      <c r="BL1160" s="58"/>
      <c r="BM1160" s="58"/>
      <c r="BN1160" s="58"/>
      <c r="BO1160" s="58"/>
      <c r="BP1160" s="58"/>
      <c r="BQ1160" s="58"/>
      <c r="BR1160" s="58"/>
      <c r="BS1160" s="58"/>
      <c r="BT1160" s="58"/>
      <c r="BU1160" s="58"/>
      <c r="BV1160" s="58"/>
      <c r="BW1160" s="58"/>
      <c r="BX1160" s="58"/>
      <c r="BY1160" s="58"/>
      <c r="BZ1160" s="58"/>
      <c r="CA1160" s="58"/>
      <c r="CB1160" s="58"/>
      <c r="CC1160" s="58"/>
      <c r="CD1160" s="58"/>
      <c r="CE1160" s="58"/>
      <c r="CF1160" s="58"/>
      <c r="CG1160" s="58"/>
      <c r="CH1160" s="58"/>
      <c r="CI1160" s="58"/>
      <c r="CJ1160" s="58"/>
    </row>
    <row r="1161" spans="1:110" s="71" customFormat="1" ht="12.75" customHeight="1" x14ac:dyDescent="0.2">
      <c r="A1161" s="72"/>
      <c r="B1161" s="63" t="s">
        <v>143</v>
      </c>
      <c r="C1161" s="60" t="s">
        <v>20</v>
      </c>
      <c r="D1161" s="60"/>
      <c r="E1161" s="70">
        <f t="shared" si="17"/>
        <v>2.5000000000000001E-2</v>
      </c>
      <c r="F1161" s="70">
        <v>2.5000000000000001E-2</v>
      </c>
      <c r="G1161" s="70"/>
      <c r="H1161" s="60"/>
      <c r="I1161" s="57"/>
      <c r="J1161" s="57"/>
      <c r="K1161" s="57"/>
      <c r="L1161" s="58"/>
      <c r="M1161" s="58"/>
      <c r="N1161" s="58"/>
      <c r="O1161" s="58"/>
      <c r="P1161" s="58"/>
      <c r="Q1161" s="58"/>
      <c r="R1161" s="58"/>
      <c r="S1161" s="58"/>
      <c r="T1161" s="58"/>
      <c r="U1161" s="58"/>
      <c r="V1161" s="58"/>
      <c r="W1161" s="58"/>
      <c r="X1161" s="58"/>
      <c r="Y1161" s="58"/>
      <c r="Z1161" s="58"/>
      <c r="AA1161" s="58"/>
      <c r="AB1161" s="58"/>
      <c r="AC1161" s="58"/>
      <c r="AD1161" s="58"/>
      <c r="AE1161" s="58"/>
      <c r="AF1161" s="58"/>
      <c r="AG1161" s="58"/>
      <c r="AH1161" s="58"/>
      <c r="AI1161" s="58"/>
      <c r="AJ1161" s="58"/>
      <c r="AK1161" s="58"/>
      <c r="AL1161" s="58"/>
      <c r="AM1161" s="58"/>
      <c r="AN1161" s="58"/>
      <c r="AO1161" s="58"/>
      <c r="AP1161" s="58"/>
      <c r="AQ1161" s="58"/>
      <c r="AR1161" s="58"/>
      <c r="AS1161" s="58"/>
      <c r="AT1161" s="58"/>
      <c r="AU1161" s="58"/>
      <c r="AV1161" s="58"/>
      <c r="AW1161" s="58"/>
      <c r="AX1161" s="58"/>
      <c r="AY1161" s="58"/>
      <c r="AZ1161" s="58"/>
      <c r="BA1161" s="58"/>
      <c r="BB1161" s="58"/>
      <c r="BC1161" s="58"/>
      <c r="BD1161" s="58"/>
      <c r="BE1161" s="58"/>
      <c r="BF1161" s="58"/>
      <c r="BG1161" s="58"/>
      <c r="BH1161" s="58"/>
      <c r="BI1161" s="58"/>
      <c r="BJ1161" s="58"/>
      <c r="BK1161" s="58"/>
      <c r="BL1161" s="58"/>
      <c r="BM1161" s="58"/>
      <c r="BN1161" s="58"/>
      <c r="BO1161" s="58"/>
      <c r="BP1161" s="58"/>
      <c r="BQ1161" s="58"/>
      <c r="BR1161" s="58"/>
      <c r="BS1161" s="58"/>
      <c r="BT1161" s="58"/>
      <c r="BU1161" s="58"/>
      <c r="BV1161" s="58"/>
      <c r="BW1161" s="58"/>
      <c r="BX1161" s="58"/>
      <c r="BY1161" s="58"/>
      <c r="BZ1161" s="58"/>
      <c r="CA1161" s="58"/>
      <c r="CB1161" s="58"/>
      <c r="CC1161" s="58"/>
      <c r="CD1161" s="58"/>
      <c r="CE1161" s="58"/>
      <c r="CF1161" s="58"/>
      <c r="CG1161" s="58"/>
      <c r="CH1161" s="58"/>
      <c r="CI1161" s="58"/>
      <c r="CJ1161" s="58"/>
    </row>
    <row r="1162" spans="1:110" s="71" customFormat="1" ht="12.75" customHeight="1" x14ac:dyDescent="0.2">
      <c r="A1162" s="72"/>
      <c r="B1162" s="63"/>
      <c r="C1162" s="60" t="s">
        <v>17</v>
      </c>
      <c r="D1162" s="60"/>
      <c r="E1162" s="70">
        <f t="shared" si="17"/>
        <v>36.979999999999997</v>
      </c>
      <c r="F1162" s="70">
        <v>36.979999999999997</v>
      </c>
      <c r="G1162" s="70"/>
      <c r="H1162" s="60"/>
      <c r="I1162" s="57"/>
      <c r="J1162" s="57"/>
      <c r="K1162" s="57"/>
      <c r="L1162" s="58"/>
      <c r="M1162" s="58"/>
      <c r="N1162" s="58"/>
      <c r="O1162" s="58"/>
      <c r="P1162" s="58"/>
      <c r="Q1162" s="58"/>
      <c r="R1162" s="58"/>
      <c r="S1162" s="58"/>
      <c r="T1162" s="58"/>
      <c r="U1162" s="58"/>
      <c r="V1162" s="58"/>
      <c r="W1162" s="58"/>
      <c r="X1162" s="58"/>
      <c r="Y1162" s="58"/>
      <c r="Z1162" s="58"/>
      <c r="AA1162" s="58"/>
      <c r="AB1162" s="58"/>
      <c r="AC1162" s="58"/>
      <c r="AD1162" s="58"/>
      <c r="AE1162" s="58"/>
      <c r="AF1162" s="58"/>
      <c r="AG1162" s="58"/>
      <c r="AH1162" s="58"/>
      <c r="AI1162" s="58"/>
      <c r="AJ1162" s="58"/>
      <c r="AK1162" s="58"/>
      <c r="AL1162" s="58"/>
      <c r="AM1162" s="58"/>
      <c r="AN1162" s="58"/>
      <c r="AO1162" s="58"/>
      <c r="AP1162" s="58"/>
      <c r="AQ1162" s="58"/>
      <c r="AR1162" s="58"/>
      <c r="AS1162" s="58"/>
      <c r="AT1162" s="58"/>
      <c r="AU1162" s="58"/>
      <c r="AV1162" s="58"/>
      <c r="AW1162" s="58"/>
      <c r="AX1162" s="58"/>
      <c r="AY1162" s="58"/>
      <c r="AZ1162" s="58"/>
      <c r="BA1162" s="58"/>
      <c r="BB1162" s="58"/>
      <c r="BC1162" s="58"/>
      <c r="BD1162" s="58"/>
      <c r="BE1162" s="58"/>
      <c r="BF1162" s="58"/>
      <c r="BG1162" s="58"/>
      <c r="BH1162" s="58"/>
      <c r="BI1162" s="58"/>
      <c r="BJ1162" s="58"/>
      <c r="BK1162" s="58"/>
      <c r="BL1162" s="58"/>
      <c r="BM1162" s="58"/>
      <c r="BN1162" s="58"/>
      <c r="BO1162" s="58"/>
      <c r="BP1162" s="58"/>
      <c r="BQ1162" s="58"/>
      <c r="BR1162" s="58"/>
      <c r="BS1162" s="58"/>
      <c r="BT1162" s="58"/>
      <c r="BU1162" s="58"/>
      <c r="BV1162" s="58"/>
      <c r="BW1162" s="58"/>
      <c r="BX1162" s="58"/>
      <c r="BY1162" s="58"/>
      <c r="BZ1162" s="58"/>
      <c r="CA1162" s="58"/>
      <c r="CB1162" s="58"/>
      <c r="CC1162" s="58"/>
      <c r="CD1162" s="58"/>
      <c r="CE1162" s="58"/>
      <c r="CF1162" s="58"/>
      <c r="CG1162" s="58"/>
      <c r="CH1162" s="58"/>
      <c r="CI1162" s="58"/>
      <c r="CJ1162" s="58"/>
    </row>
    <row r="1163" spans="1:110" s="71" customFormat="1" ht="12.75" customHeight="1" x14ac:dyDescent="0.2">
      <c r="A1163" s="72"/>
      <c r="B1163" s="63" t="s">
        <v>145</v>
      </c>
      <c r="C1163" s="60" t="s">
        <v>20</v>
      </c>
      <c r="D1163" s="60"/>
      <c r="E1163" s="70">
        <f t="shared" si="17"/>
        <v>0</v>
      </c>
      <c r="F1163" s="70"/>
      <c r="G1163" s="70"/>
      <c r="H1163" s="60"/>
      <c r="I1163" s="57"/>
      <c r="J1163" s="57"/>
      <c r="K1163" s="57"/>
      <c r="L1163" s="58"/>
      <c r="M1163" s="58"/>
      <c r="N1163" s="58"/>
      <c r="O1163" s="58"/>
      <c r="P1163" s="58"/>
      <c r="Q1163" s="58"/>
      <c r="R1163" s="58"/>
      <c r="S1163" s="58"/>
      <c r="T1163" s="58"/>
      <c r="U1163" s="58"/>
      <c r="V1163" s="58"/>
      <c r="W1163" s="58"/>
      <c r="X1163" s="58"/>
      <c r="Y1163" s="58"/>
      <c r="Z1163" s="58"/>
      <c r="AA1163" s="58"/>
      <c r="AB1163" s="58"/>
      <c r="AC1163" s="58"/>
      <c r="AD1163" s="58"/>
      <c r="AE1163" s="58"/>
      <c r="AF1163" s="58"/>
      <c r="AG1163" s="58"/>
      <c r="AH1163" s="58"/>
      <c r="AI1163" s="58"/>
      <c r="AJ1163" s="58"/>
      <c r="AK1163" s="58"/>
      <c r="AL1163" s="58"/>
      <c r="AM1163" s="58"/>
      <c r="AN1163" s="58"/>
      <c r="AO1163" s="58"/>
      <c r="AP1163" s="58"/>
      <c r="AQ1163" s="58"/>
      <c r="AR1163" s="58"/>
      <c r="AS1163" s="58"/>
      <c r="AT1163" s="58"/>
      <c r="AU1163" s="58"/>
      <c r="AV1163" s="58"/>
      <c r="AW1163" s="58"/>
      <c r="AX1163" s="58"/>
      <c r="AY1163" s="58"/>
      <c r="AZ1163" s="58"/>
      <c r="BA1163" s="58"/>
      <c r="BB1163" s="58"/>
      <c r="BC1163" s="58"/>
      <c r="BD1163" s="58"/>
      <c r="BE1163" s="58"/>
      <c r="BF1163" s="58"/>
      <c r="BG1163" s="58"/>
      <c r="BH1163" s="58"/>
      <c r="BI1163" s="58"/>
      <c r="BJ1163" s="58"/>
      <c r="BK1163" s="58"/>
      <c r="BL1163" s="58"/>
      <c r="BM1163" s="58"/>
      <c r="BN1163" s="58"/>
      <c r="BO1163" s="58"/>
      <c r="BP1163" s="58"/>
      <c r="BQ1163" s="58"/>
      <c r="BR1163" s="58"/>
      <c r="BS1163" s="58"/>
      <c r="BT1163" s="58"/>
      <c r="BU1163" s="58"/>
      <c r="BV1163" s="58"/>
      <c r="BW1163" s="58"/>
      <c r="BX1163" s="58"/>
      <c r="BY1163" s="58"/>
      <c r="BZ1163" s="58"/>
      <c r="CA1163" s="58"/>
      <c r="CB1163" s="58"/>
      <c r="CC1163" s="58"/>
      <c r="CD1163" s="58"/>
      <c r="CE1163" s="58"/>
      <c r="CF1163" s="58"/>
      <c r="CG1163" s="58"/>
      <c r="CH1163" s="58"/>
      <c r="CI1163" s="58"/>
      <c r="CJ1163" s="58"/>
    </row>
    <row r="1164" spans="1:110" s="71" customFormat="1" ht="12.75" customHeight="1" x14ac:dyDescent="0.2">
      <c r="A1164" s="72"/>
      <c r="B1164" s="63"/>
      <c r="C1164" s="60" t="s">
        <v>17</v>
      </c>
      <c r="D1164" s="60"/>
      <c r="E1164" s="70">
        <f t="shared" si="17"/>
        <v>0</v>
      </c>
      <c r="F1164" s="70"/>
      <c r="G1164" s="70"/>
      <c r="H1164" s="60"/>
      <c r="I1164" s="57"/>
      <c r="J1164" s="57"/>
      <c r="K1164" s="57"/>
      <c r="L1164" s="58"/>
      <c r="M1164" s="58"/>
      <c r="N1164" s="58"/>
      <c r="O1164" s="58"/>
      <c r="P1164" s="58"/>
      <c r="Q1164" s="58"/>
      <c r="R1164" s="58"/>
      <c r="S1164" s="58"/>
      <c r="T1164" s="58"/>
      <c r="U1164" s="58"/>
      <c r="V1164" s="58"/>
      <c r="W1164" s="58"/>
      <c r="X1164" s="58"/>
      <c r="Y1164" s="58"/>
      <c r="Z1164" s="58"/>
      <c r="AA1164" s="58"/>
      <c r="AB1164" s="58"/>
      <c r="AC1164" s="58"/>
      <c r="AD1164" s="58"/>
      <c r="AE1164" s="58"/>
      <c r="AF1164" s="58"/>
      <c r="AG1164" s="58"/>
      <c r="AH1164" s="58"/>
      <c r="AI1164" s="58"/>
      <c r="AJ1164" s="58"/>
      <c r="AK1164" s="58"/>
      <c r="AL1164" s="58"/>
      <c r="AM1164" s="58"/>
      <c r="AN1164" s="58"/>
      <c r="AO1164" s="58"/>
      <c r="AP1164" s="58"/>
      <c r="AQ1164" s="58"/>
      <c r="AR1164" s="58"/>
      <c r="AS1164" s="58"/>
      <c r="AT1164" s="58"/>
      <c r="AU1164" s="58"/>
      <c r="AV1164" s="58"/>
      <c r="AW1164" s="58"/>
      <c r="AX1164" s="58"/>
      <c r="AY1164" s="58"/>
      <c r="AZ1164" s="58"/>
      <c r="BA1164" s="58"/>
      <c r="BB1164" s="58"/>
      <c r="BC1164" s="58"/>
      <c r="BD1164" s="58"/>
      <c r="BE1164" s="58"/>
      <c r="BF1164" s="58"/>
      <c r="BG1164" s="58"/>
      <c r="BH1164" s="58"/>
      <c r="BI1164" s="58"/>
      <c r="BJ1164" s="58"/>
      <c r="BK1164" s="58"/>
      <c r="BL1164" s="58"/>
      <c r="BM1164" s="58"/>
      <c r="BN1164" s="58"/>
      <c r="BO1164" s="58"/>
      <c r="BP1164" s="58"/>
      <c r="BQ1164" s="58"/>
      <c r="BR1164" s="58"/>
      <c r="BS1164" s="58"/>
      <c r="BT1164" s="58"/>
      <c r="BU1164" s="58"/>
      <c r="BV1164" s="58"/>
      <c r="BW1164" s="58"/>
      <c r="BX1164" s="58"/>
      <c r="BY1164" s="58"/>
      <c r="BZ1164" s="58"/>
      <c r="CA1164" s="58"/>
      <c r="CB1164" s="58"/>
      <c r="CC1164" s="58"/>
      <c r="CD1164" s="58"/>
      <c r="CE1164" s="58"/>
      <c r="CF1164" s="58"/>
      <c r="CG1164" s="58"/>
      <c r="CH1164" s="58"/>
      <c r="CI1164" s="58"/>
      <c r="CJ1164" s="58"/>
    </row>
    <row r="1165" spans="1:110" s="71" customFormat="1" ht="12.75" customHeight="1" x14ac:dyDescent="0.2">
      <c r="A1165" s="72"/>
      <c r="B1165" s="67" t="s">
        <v>147</v>
      </c>
      <c r="C1165" s="60" t="s">
        <v>148</v>
      </c>
      <c r="D1165" s="60"/>
      <c r="E1165" s="70">
        <f t="shared" si="17"/>
        <v>0</v>
      </c>
      <c r="F1165" s="70"/>
      <c r="G1165" s="70"/>
      <c r="H1165" s="60"/>
      <c r="I1165" s="57"/>
      <c r="J1165" s="57"/>
      <c r="K1165" s="57"/>
      <c r="L1165" s="58"/>
      <c r="M1165" s="58"/>
      <c r="N1165" s="58"/>
      <c r="O1165" s="58"/>
      <c r="P1165" s="58"/>
      <c r="Q1165" s="58"/>
      <c r="R1165" s="58"/>
      <c r="S1165" s="58"/>
      <c r="T1165" s="58"/>
      <c r="U1165" s="58"/>
      <c r="V1165" s="58"/>
      <c r="W1165" s="58"/>
      <c r="X1165" s="58"/>
      <c r="Y1165" s="58"/>
      <c r="Z1165" s="58"/>
      <c r="AA1165" s="58"/>
      <c r="AB1165" s="58"/>
      <c r="AC1165" s="58"/>
      <c r="AD1165" s="58"/>
      <c r="AE1165" s="58"/>
      <c r="AF1165" s="58"/>
      <c r="AG1165" s="58"/>
      <c r="AH1165" s="58"/>
      <c r="AI1165" s="58"/>
      <c r="AJ1165" s="58"/>
      <c r="AK1165" s="58"/>
      <c r="AL1165" s="58"/>
      <c r="AM1165" s="58"/>
      <c r="AN1165" s="58"/>
      <c r="AO1165" s="58"/>
      <c r="AP1165" s="58"/>
      <c r="AQ1165" s="58"/>
      <c r="AR1165" s="58"/>
      <c r="AS1165" s="58"/>
      <c r="AT1165" s="58"/>
      <c r="AU1165" s="58"/>
      <c r="AV1165" s="58"/>
      <c r="AW1165" s="58"/>
      <c r="AX1165" s="58"/>
      <c r="AY1165" s="58"/>
      <c r="AZ1165" s="58"/>
      <c r="BA1165" s="58"/>
      <c r="BB1165" s="58"/>
      <c r="BC1165" s="58"/>
      <c r="BD1165" s="58"/>
      <c r="BE1165" s="58"/>
      <c r="BF1165" s="58"/>
      <c r="BG1165" s="58"/>
      <c r="BH1165" s="58"/>
      <c r="BI1165" s="58"/>
      <c r="BJ1165" s="58"/>
      <c r="BK1165" s="58"/>
      <c r="BL1165" s="58"/>
      <c r="BM1165" s="58"/>
      <c r="BN1165" s="58"/>
      <c r="BO1165" s="58"/>
      <c r="BP1165" s="58"/>
      <c r="BQ1165" s="58"/>
      <c r="BR1165" s="58"/>
      <c r="BS1165" s="58"/>
      <c r="BT1165" s="58"/>
      <c r="BU1165" s="58"/>
      <c r="BV1165" s="58"/>
      <c r="BW1165" s="58"/>
      <c r="BX1165" s="58"/>
      <c r="BY1165" s="58"/>
      <c r="BZ1165" s="58"/>
      <c r="CA1165" s="58"/>
      <c r="CB1165" s="58"/>
      <c r="CC1165" s="58"/>
      <c r="CD1165" s="58"/>
      <c r="CE1165" s="58"/>
      <c r="CF1165" s="58"/>
      <c r="CG1165" s="58"/>
      <c r="CH1165" s="58"/>
      <c r="CI1165" s="58"/>
      <c r="CJ1165" s="58"/>
    </row>
    <row r="1166" spans="1:110" s="71" customFormat="1" ht="12.75" customHeight="1" x14ac:dyDescent="0.2">
      <c r="A1166" s="72"/>
      <c r="B1166" s="67"/>
      <c r="C1166" s="60" t="s">
        <v>17</v>
      </c>
      <c r="D1166" s="60"/>
      <c r="E1166" s="70">
        <f t="shared" si="17"/>
        <v>0</v>
      </c>
      <c r="F1166" s="70"/>
      <c r="G1166" s="70"/>
      <c r="H1166" s="60"/>
      <c r="I1166" s="57"/>
      <c r="J1166" s="57"/>
      <c r="K1166" s="57"/>
      <c r="L1166" s="58"/>
      <c r="M1166" s="58"/>
      <c r="N1166" s="58"/>
      <c r="O1166" s="58"/>
      <c r="P1166" s="58"/>
      <c r="Q1166" s="58"/>
      <c r="R1166" s="58"/>
      <c r="S1166" s="58"/>
      <c r="T1166" s="58"/>
      <c r="U1166" s="58"/>
      <c r="V1166" s="58"/>
      <c r="W1166" s="58"/>
      <c r="X1166" s="58"/>
      <c r="Y1166" s="58"/>
      <c r="Z1166" s="58"/>
      <c r="AA1166" s="58"/>
      <c r="AB1166" s="58"/>
      <c r="AC1166" s="58"/>
      <c r="AD1166" s="58"/>
      <c r="AE1166" s="58"/>
      <c r="AF1166" s="58"/>
      <c r="AG1166" s="58"/>
      <c r="AH1166" s="58"/>
      <c r="AI1166" s="58"/>
      <c r="AJ1166" s="58"/>
      <c r="AK1166" s="58"/>
      <c r="AL1166" s="58"/>
      <c r="AM1166" s="58"/>
      <c r="AN1166" s="58"/>
      <c r="AO1166" s="58"/>
      <c r="AP1166" s="58"/>
      <c r="AQ1166" s="58"/>
      <c r="AR1166" s="58"/>
      <c r="AS1166" s="58"/>
      <c r="AT1166" s="58"/>
      <c r="AU1166" s="58"/>
      <c r="AV1166" s="58"/>
      <c r="AW1166" s="58"/>
      <c r="AX1166" s="58"/>
      <c r="AY1166" s="58"/>
      <c r="AZ1166" s="58"/>
      <c r="BA1166" s="58"/>
      <c r="BB1166" s="58"/>
      <c r="BC1166" s="58"/>
      <c r="BD1166" s="58"/>
      <c r="BE1166" s="58"/>
      <c r="BF1166" s="58"/>
      <c r="BG1166" s="58"/>
      <c r="BH1166" s="58"/>
      <c r="BI1166" s="58"/>
      <c r="BJ1166" s="58"/>
      <c r="BK1166" s="58"/>
      <c r="BL1166" s="58"/>
      <c r="BM1166" s="58"/>
      <c r="BN1166" s="58"/>
      <c r="BO1166" s="58"/>
      <c r="BP1166" s="58"/>
      <c r="BQ1166" s="58"/>
      <c r="BR1166" s="58"/>
      <c r="BS1166" s="58"/>
      <c r="BT1166" s="58"/>
      <c r="BU1166" s="58"/>
      <c r="BV1166" s="58"/>
      <c r="BW1166" s="58"/>
      <c r="BX1166" s="58"/>
      <c r="BY1166" s="58"/>
      <c r="BZ1166" s="58"/>
      <c r="CA1166" s="58"/>
      <c r="CB1166" s="58"/>
      <c r="CC1166" s="58"/>
      <c r="CD1166" s="58"/>
      <c r="CE1166" s="58"/>
      <c r="CF1166" s="58"/>
      <c r="CG1166" s="58"/>
      <c r="CH1166" s="58"/>
      <c r="CI1166" s="58"/>
      <c r="CJ1166" s="58"/>
    </row>
    <row r="1167" spans="1:110" s="71" customFormat="1" ht="12.75" customHeight="1" x14ac:dyDescent="0.2">
      <c r="A1167" s="72"/>
      <c r="B1167" s="63" t="s">
        <v>150</v>
      </c>
      <c r="C1167" s="60" t="s">
        <v>64</v>
      </c>
      <c r="D1167" s="68"/>
      <c r="E1167" s="70">
        <f t="shared" si="17"/>
        <v>0</v>
      </c>
      <c r="F1167" s="70"/>
      <c r="G1167" s="70"/>
      <c r="H1167" s="68"/>
      <c r="I1167" s="57"/>
      <c r="J1167" s="57"/>
      <c r="K1167" s="57"/>
      <c r="L1167" s="58"/>
      <c r="M1167" s="58"/>
      <c r="N1167" s="58"/>
      <c r="O1167" s="58"/>
      <c r="P1167" s="58"/>
      <c r="Q1167" s="58"/>
      <c r="R1167" s="58"/>
      <c r="S1167" s="58"/>
      <c r="T1167" s="58"/>
      <c r="U1167" s="58"/>
      <c r="V1167" s="58"/>
      <c r="W1167" s="58"/>
      <c r="X1167" s="58"/>
      <c r="Y1167" s="58"/>
      <c r="Z1167" s="58"/>
      <c r="AA1167" s="58"/>
      <c r="AB1167" s="58"/>
      <c r="AC1167" s="58"/>
      <c r="AD1167" s="58"/>
      <c r="AE1167" s="58"/>
      <c r="AF1167" s="58"/>
      <c r="AG1167" s="58"/>
      <c r="AH1167" s="58"/>
      <c r="AI1167" s="58"/>
      <c r="AJ1167" s="58"/>
      <c r="AK1167" s="58"/>
      <c r="AL1167" s="58"/>
      <c r="AM1167" s="58"/>
      <c r="AN1167" s="58"/>
      <c r="AO1167" s="58"/>
      <c r="AP1167" s="58"/>
      <c r="AQ1167" s="58"/>
      <c r="AR1167" s="58"/>
      <c r="AS1167" s="58"/>
      <c r="AT1167" s="58"/>
      <c r="AU1167" s="58"/>
      <c r="AV1167" s="58"/>
      <c r="AW1167" s="58"/>
      <c r="AX1167" s="58"/>
      <c r="AY1167" s="58"/>
      <c r="AZ1167" s="58"/>
      <c r="BA1167" s="58"/>
      <c r="BB1167" s="58"/>
      <c r="BC1167" s="58"/>
      <c r="BD1167" s="58"/>
      <c r="BE1167" s="58"/>
      <c r="BF1167" s="58"/>
      <c r="BG1167" s="58"/>
      <c r="BH1167" s="58"/>
      <c r="BI1167" s="58"/>
      <c r="BJ1167" s="58"/>
      <c r="BK1167" s="58"/>
      <c r="BL1167" s="58"/>
      <c r="BM1167" s="58"/>
      <c r="BN1167" s="58"/>
      <c r="BO1167" s="58"/>
      <c r="BP1167" s="58"/>
      <c r="BQ1167" s="58"/>
      <c r="BR1167" s="58"/>
      <c r="BS1167" s="58"/>
      <c r="BT1167" s="58"/>
      <c r="BU1167" s="58"/>
      <c r="BV1167" s="58"/>
      <c r="BW1167" s="58"/>
      <c r="BX1167" s="58"/>
      <c r="BY1167" s="58"/>
      <c r="BZ1167" s="58"/>
      <c r="CA1167" s="58"/>
      <c r="CB1167" s="58"/>
      <c r="CC1167" s="58"/>
      <c r="CD1167" s="58"/>
      <c r="CE1167" s="58"/>
      <c r="CF1167" s="58"/>
      <c r="CG1167" s="58"/>
      <c r="CH1167" s="58"/>
      <c r="CI1167" s="58"/>
      <c r="CJ1167" s="58"/>
    </row>
    <row r="1168" spans="1:110" s="71" customFormat="1" ht="12.75" customHeight="1" x14ac:dyDescent="0.2">
      <c r="A1168" s="76"/>
      <c r="B1168" s="63"/>
      <c r="C1168" s="60" t="s">
        <v>17</v>
      </c>
      <c r="D1168" s="68"/>
      <c r="E1168" s="70">
        <f t="shared" si="17"/>
        <v>0</v>
      </c>
      <c r="F1168" s="70"/>
      <c r="G1168" s="70"/>
      <c r="H1168" s="68"/>
      <c r="I1168" s="57"/>
      <c r="J1168" s="57"/>
      <c r="K1168" s="57"/>
      <c r="L1168" s="58"/>
      <c r="M1168" s="58"/>
      <c r="N1168" s="58"/>
      <c r="O1168" s="58"/>
      <c r="P1168" s="58"/>
      <c r="Q1168" s="58"/>
      <c r="R1168" s="58"/>
      <c r="S1168" s="58"/>
      <c r="T1168" s="58"/>
      <c r="U1168" s="58"/>
      <c r="V1168" s="58"/>
      <c r="W1168" s="58"/>
      <c r="X1168" s="58"/>
      <c r="Y1168" s="58"/>
      <c r="Z1168" s="58"/>
      <c r="AA1168" s="58"/>
      <c r="AB1168" s="58"/>
      <c r="AC1168" s="58"/>
      <c r="AD1168" s="58"/>
      <c r="AE1168" s="58"/>
      <c r="AF1168" s="58"/>
      <c r="AG1168" s="58"/>
      <c r="AH1168" s="58"/>
      <c r="AI1168" s="58"/>
      <c r="AJ1168" s="58"/>
      <c r="AK1168" s="58"/>
      <c r="AL1168" s="58"/>
      <c r="AM1168" s="58"/>
      <c r="AN1168" s="58"/>
      <c r="AO1168" s="58"/>
      <c r="AP1168" s="58"/>
      <c r="AQ1168" s="58"/>
      <c r="AR1168" s="58"/>
      <c r="AS1168" s="58"/>
      <c r="AT1168" s="58"/>
      <c r="AU1168" s="58"/>
      <c r="AV1168" s="58"/>
      <c r="AW1168" s="58"/>
      <c r="AX1168" s="58"/>
      <c r="AY1168" s="58"/>
      <c r="AZ1168" s="58"/>
      <c r="BA1168" s="58"/>
      <c r="BB1168" s="58"/>
      <c r="BC1168" s="58"/>
      <c r="BD1168" s="58"/>
      <c r="BE1168" s="58"/>
      <c r="BF1168" s="58"/>
      <c r="BG1168" s="58"/>
      <c r="BH1168" s="58"/>
      <c r="BI1168" s="58"/>
      <c r="BJ1168" s="58"/>
      <c r="BK1168" s="58"/>
      <c r="BL1168" s="58"/>
      <c r="BM1168" s="58"/>
      <c r="BN1168" s="58"/>
      <c r="BO1168" s="58"/>
      <c r="BP1168" s="58"/>
      <c r="BQ1168" s="58"/>
      <c r="BR1168" s="58"/>
      <c r="BS1168" s="58"/>
      <c r="BT1168" s="58"/>
      <c r="BU1168" s="58"/>
      <c r="BV1168" s="58"/>
      <c r="BW1168" s="58"/>
      <c r="BX1168" s="58"/>
      <c r="BY1168" s="58"/>
      <c r="BZ1168" s="58"/>
      <c r="CA1168" s="58"/>
      <c r="CB1168" s="58"/>
      <c r="CC1168" s="58"/>
      <c r="CD1168" s="58"/>
      <c r="CE1168" s="58"/>
      <c r="CF1168" s="58"/>
      <c r="CG1168" s="58"/>
      <c r="CH1168" s="58"/>
      <c r="CI1168" s="58"/>
      <c r="CJ1168" s="58"/>
    </row>
    <row r="1169" spans="1:110" s="65" customFormat="1" ht="12.75" customHeight="1" x14ac:dyDescent="0.2">
      <c r="A1169" s="18">
        <v>32</v>
      </c>
      <c r="B1169" s="69" t="s">
        <v>178</v>
      </c>
      <c r="C1169" s="60"/>
      <c r="D1169" s="68"/>
      <c r="E1169" s="64">
        <f t="shared" si="17"/>
        <v>1</v>
      </c>
      <c r="F1169" s="64">
        <v>1</v>
      </c>
      <c r="G1169" s="70"/>
      <c r="H1169" s="68"/>
    </row>
    <row r="1170" spans="1:110" s="57" customFormat="1" ht="12.75" customHeight="1" x14ac:dyDescent="0.2">
      <c r="A1170" s="72"/>
      <c r="B1170" s="73"/>
      <c r="C1170" s="60" t="s">
        <v>17</v>
      </c>
      <c r="D1170" s="61"/>
      <c r="E1170" s="64">
        <f t="shared" si="17"/>
        <v>21.907</v>
      </c>
      <c r="F1170" s="64">
        <f>F1172+F1174+F1176+F1178</f>
        <v>21.907</v>
      </c>
      <c r="G1170" s="70">
        <f>G1172+G1174+G1176+G1178</f>
        <v>0</v>
      </c>
      <c r="H1170" s="61"/>
      <c r="L1170" s="58"/>
      <c r="M1170" s="58"/>
      <c r="N1170" s="58"/>
      <c r="O1170" s="58"/>
      <c r="P1170" s="58"/>
      <c r="Q1170" s="58"/>
      <c r="R1170" s="58"/>
      <c r="S1170" s="58"/>
      <c r="T1170" s="58"/>
      <c r="U1170" s="58"/>
      <c r="V1170" s="58"/>
      <c r="W1170" s="58"/>
      <c r="X1170" s="58"/>
      <c r="Y1170" s="58"/>
      <c r="Z1170" s="58"/>
      <c r="AA1170" s="58"/>
      <c r="AB1170" s="58"/>
      <c r="AC1170" s="58"/>
      <c r="AD1170" s="58"/>
      <c r="AE1170" s="58"/>
      <c r="AF1170" s="58"/>
      <c r="AG1170" s="58"/>
      <c r="AH1170" s="58"/>
      <c r="AI1170" s="58"/>
      <c r="AJ1170" s="58"/>
      <c r="AK1170" s="58"/>
      <c r="AL1170" s="58"/>
      <c r="AM1170" s="58"/>
      <c r="AN1170" s="58"/>
      <c r="AO1170" s="58"/>
      <c r="AP1170" s="58"/>
      <c r="AQ1170" s="58"/>
      <c r="AR1170" s="58"/>
      <c r="AS1170" s="58"/>
      <c r="AT1170" s="58"/>
      <c r="AU1170" s="58"/>
      <c r="AV1170" s="58"/>
      <c r="AW1170" s="58"/>
      <c r="AX1170" s="58"/>
      <c r="AY1170" s="58"/>
      <c r="AZ1170" s="58"/>
      <c r="BA1170" s="58"/>
      <c r="BB1170" s="58"/>
      <c r="BC1170" s="58"/>
      <c r="BD1170" s="58"/>
      <c r="BE1170" s="58"/>
      <c r="BF1170" s="58"/>
      <c r="BG1170" s="58"/>
      <c r="BH1170" s="58"/>
      <c r="BI1170" s="58"/>
      <c r="BJ1170" s="58"/>
      <c r="BK1170" s="58"/>
      <c r="BL1170" s="58"/>
      <c r="BM1170" s="58"/>
      <c r="BN1170" s="58"/>
      <c r="BO1170" s="58"/>
      <c r="BP1170" s="58"/>
      <c r="BQ1170" s="58"/>
      <c r="BR1170" s="58"/>
      <c r="BS1170" s="58"/>
      <c r="BT1170" s="58"/>
      <c r="BU1170" s="58"/>
      <c r="BV1170" s="58"/>
      <c r="BW1170" s="58"/>
      <c r="BX1170" s="58"/>
      <c r="BY1170" s="58"/>
      <c r="BZ1170" s="58"/>
      <c r="CA1170" s="58"/>
      <c r="CB1170" s="58"/>
      <c r="CC1170" s="58"/>
      <c r="CD1170" s="58"/>
      <c r="CE1170" s="58"/>
      <c r="CF1170" s="58"/>
      <c r="CG1170" s="58"/>
      <c r="CH1170" s="58"/>
      <c r="CI1170" s="58"/>
      <c r="CJ1170" s="58"/>
      <c r="CK1170" s="58"/>
      <c r="CL1170" s="58"/>
      <c r="CM1170" s="58"/>
      <c r="CN1170" s="58"/>
      <c r="CO1170" s="58"/>
      <c r="CP1170" s="58"/>
      <c r="CQ1170" s="58"/>
      <c r="CR1170" s="58"/>
      <c r="CS1170" s="58"/>
      <c r="CT1170" s="58"/>
      <c r="CU1170" s="58"/>
      <c r="CV1170" s="58"/>
      <c r="CW1170" s="58"/>
      <c r="CX1170" s="58"/>
      <c r="CY1170" s="58"/>
      <c r="CZ1170" s="58"/>
      <c r="DA1170" s="58"/>
      <c r="DB1170" s="58"/>
      <c r="DC1170" s="58"/>
      <c r="DD1170" s="58"/>
      <c r="DE1170" s="58"/>
      <c r="DF1170" s="58"/>
    </row>
    <row r="1171" spans="1:110" s="65" customFormat="1" ht="12.75" customHeight="1" x14ac:dyDescent="0.2">
      <c r="A1171" s="72"/>
      <c r="B1171" s="63" t="s">
        <v>143</v>
      </c>
      <c r="C1171" s="60" t="s">
        <v>20</v>
      </c>
      <c r="D1171" s="60"/>
      <c r="E1171" s="64">
        <f t="shared" si="17"/>
        <v>0.02</v>
      </c>
      <c r="F1171" s="88">
        <f>0.01+0.01</f>
        <v>0.02</v>
      </c>
      <c r="G1171" s="70"/>
      <c r="H1171" s="60"/>
    </row>
    <row r="1172" spans="1:110" s="65" customFormat="1" ht="12.75" customHeight="1" x14ac:dyDescent="0.2">
      <c r="A1172" s="72"/>
      <c r="B1172" s="63"/>
      <c r="C1172" s="60" t="s">
        <v>17</v>
      </c>
      <c r="D1172" s="60"/>
      <c r="E1172" s="64">
        <f t="shared" si="17"/>
        <v>21.907</v>
      </c>
      <c r="F1172" s="88">
        <f>10.733+11.174</f>
        <v>21.907</v>
      </c>
      <c r="G1172" s="70"/>
      <c r="H1172" s="60"/>
    </row>
    <row r="1173" spans="1:110" s="65" customFormat="1" ht="12.75" customHeight="1" x14ac:dyDescent="0.2">
      <c r="A1173" s="72"/>
      <c r="B1173" s="63" t="s">
        <v>145</v>
      </c>
      <c r="C1173" s="60" t="s">
        <v>20</v>
      </c>
      <c r="D1173" s="60"/>
      <c r="E1173" s="64">
        <f t="shared" si="17"/>
        <v>0</v>
      </c>
      <c r="F1173" s="64"/>
      <c r="G1173" s="70"/>
      <c r="H1173" s="60"/>
    </row>
    <row r="1174" spans="1:110" s="65" customFormat="1" ht="12.75" customHeight="1" x14ac:dyDescent="0.2">
      <c r="A1174" s="72"/>
      <c r="B1174" s="63"/>
      <c r="C1174" s="60" t="s">
        <v>17</v>
      </c>
      <c r="D1174" s="60"/>
      <c r="E1174" s="64">
        <f t="shared" si="17"/>
        <v>0</v>
      </c>
      <c r="F1174" s="64"/>
      <c r="G1174" s="70"/>
      <c r="H1174" s="60"/>
    </row>
    <row r="1175" spans="1:110" s="65" customFormat="1" ht="12.75" customHeight="1" x14ac:dyDescent="0.2">
      <c r="A1175" s="72"/>
      <c r="B1175" s="67" t="s">
        <v>147</v>
      </c>
      <c r="C1175" s="60" t="s">
        <v>148</v>
      </c>
      <c r="D1175" s="60"/>
      <c r="E1175" s="64">
        <f t="shared" si="17"/>
        <v>0</v>
      </c>
      <c r="F1175" s="64"/>
      <c r="G1175" s="70"/>
      <c r="H1175" s="60"/>
    </row>
    <row r="1176" spans="1:110" s="65" customFormat="1" ht="12.75" customHeight="1" x14ac:dyDescent="0.2">
      <c r="A1176" s="72"/>
      <c r="B1176" s="67"/>
      <c r="C1176" s="60" t="s">
        <v>17</v>
      </c>
      <c r="D1176" s="60"/>
      <c r="E1176" s="64">
        <f t="shared" si="17"/>
        <v>0</v>
      </c>
      <c r="F1176" s="64"/>
      <c r="G1176" s="70"/>
      <c r="H1176" s="60"/>
    </row>
    <row r="1177" spans="1:110" s="65" customFormat="1" ht="12.75" customHeight="1" x14ac:dyDescent="0.2">
      <c r="A1177" s="72"/>
      <c r="B1177" s="63" t="s">
        <v>150</v>
      </c>
      <c r="C1177" s="60" t="s">
        <v>64</v>
      </c>
      <c r="D1177" s="68"/>
      <c r="E1177" s="64">
        <f t="shared" si="17"/>
        <v>0</v>
      </c>
      <c r="F1177" s="64"/>
      <c r="G1177" s="70"/>
      <c r="H1177" s="68"/>
    </row>
    <row r="1178" spans="1:110" s="65" customFormat="1" ht="12.75" customHeight="1" x14ac:dyDescent="0.2">
      <c r="A1178" s="76"/>
      <c r="B1178" s="63"/>
      <c r="C1178" s="60" t="s">
        <v>17</v>
      </c>
      <c r="D1178" s="68"/>
      <c r="E1178" s="64">
        <f t="shared" si="17"/>
        <v>0</v>
      </c>
      <c r="F1178" s="64"/>
      <c r="G1178" s="70"/>
      <c r="H1178" s="68"/>
    </row>
    <row r="1179" spans="1:110" s="71" customFormat="1" ht="12.75" customHeight="1" x14ac:dyDescent="0.2">
      <c r="A1179" s="18">
        <v>33</v>
      </c>
      <c r="B1179" s="69" t="s">
        <v>179</v>
      </c>
      <c r="C1179" s="60" t="s">
        <v>19</v>
      </c>
      <c r="D1179" s="68"/>
      <c r="E1179" s="70">
        <f t="shared" si="17"/>
        <v>1</v>
      </c>
      <c r="F1179" s="70">
        <v>1</v>
      </c>
      <c r="G1179" s="70"/>
      <c r="H1179" s="68"/>
      <c r="I1179" s="57"/>
      <c r="J1179" s="57"/>
      <c r="K1179" s="57"/>
      <c r="L1179" s="58"/>
      <c r="M1179" s="58"/>
      <c r="N1179" s="58"/>
      <c r="O1179" s="58"/>
      <c r="P1179" s="58"/>
      <c r="Q1179" s="58"/>
      <c r="R1179" s="58"/>
      <c r="S1179" s="58"/>
      <c r="T1179" s="58"/>
      <c r="U1179" s="58"/>
      <c r="V1179" s="58"/>
      <c r="W1179" s="58"/>
      <c r="X1179" s="58"/>
      <c r="Y1179" s="58"/>
      <c r="Z1179" s="58"/>
      <c r="AA1179" s="58"/>
      <c r="AB1179" s="58"/>
      <c r="AC1179" s="58"/>
      <c r="AD1179" s="58"/>
      <c r="AE1179" s="58"/>
      <c r="AF1179" s="58"/>
      <c r="AG1179" s="58"/>
      <c r="AH1179" s="58"/>
      <c r="AI1179" s="58"/>
      <c r="AJ1179" s="58"/>
      <c r="AK1179" s="58"/>
      <c r="AL1179" s="58"/>
      <c r="AM1179" s="58"/>
      <c r="AN1179" s="58"/>
      <c r="AO1179" s="58"/>
      <c r="AP1179" s="58"/>
      <c r="AQ1179" s="58"/>
      <c r="AR1179" s="58"/>
      <c r="AS1179" s="58"/>
      <c r="AT1179" s="58"/>
      <c r="AU1179" s="58"/>
      <c r="AV1179" s="58"/>
      <c r="AW1179" s="58"/>
      <c r="AX1179" s="58"/>
      <c r="AY1179" s="58"/>
      <c r="AZ1179" s="58"/>
      <c r="BA1179" s="58"/>
      <c r="BB1179" s="58"/>
      <c r="BC1179" s="58"/>
      <c r="BD1179" s="58"/>
      <c r="BE1179" s="58"/>
      <c r="BF1179" s="58"/>
      <c r="BG1179" s="58"/>
      <c r="BH1179" s="58"/>
      <c r="BI1179" s="58"/>
      <c r="BJ1179" s="58"/>
      <c r="BK1179" s="58"/>
      <c r="BL1179" s="58"/>
      <c r="BM1179" s="58"/>
      <c r="BN1179" s="58"/>
      <c r="BO1179" s="58"/>
      <c r="BP1179" s="58"/>
      <c r="BQ1179" s="58"/>
      <c r="BR1179" s="58"/>
      <c r="BS1179" s="58"/>
      <c r="BT1179" s="58"/>
      <c r="BU1179" s="58"/>
      <c r="BV1179" s="58"/>
      <c r="BW1179" s="58"/>
      <c r="BX1179" s="58"/>
      <c r="BY1179" s="58"/>
      <c r="BZ1179" s="58"/>
      <c r="CA1179" s="58"/>
      <c r="CB1179" s="58"/>
      <c r="CC1179" s="58"/>
      <c r="CD1179" s="58"/>
      <c r="CE1179" s="58"/>
      <c r="CF1179" s="58"/>
      <c r="CG1179" s="58"/>
      <c r="CH1179" s="58"/>
      <c r="CI1179" s="58"/>
      <c r="CJ1179" s="58"/>
    </row>
    <row r="1180" spans="1:110" s="71" customFormat="1" ht="12.75" customHeight="1" x14ac:dyDescent="0.2">
      <c r="A1180" s="72"/>
      <c r="B1180" s="73"/>
      <c r="C1180" s="60" t="s">
        <v>17</v>
      </c>
      <c r="D1180" s="61"/>
      <c r="E1180" s="70">
        <f t="shared" si="17"/>
        <v>3.7909999999999999</v>
      </c>
      <c r="F1180" s="70">
        <f>F1182+F1184+F1186+F1188</f>
        <v>3.7909999999999999</v>
      </c>
      <c r="G1180" s="70">
        <f>G1182+G1184+G1186+G1188</f>
        <v>0</v>
      </c>
      <c r="H1180" s="61"/>
      <c r="I1180" s="57"/>
      <c r="J1180" s="57"/>
      <c r="K1180" s="57"/>
      <c r="L1180" s="58"/>
      <c r="M1180" s="58"/>
      <c r="N1180" s="58"/>
      <c r="O1180" s="58"/>
      <c r="P1180" s="58"/>
      <c r="Q1180" s="58"/>
      <c r="R1180" s="58"/>
      <c r="S1180" s="58"/>
      <c r="T1180" s="58"/>
      <c r="U1180" s="58"/>
      <c r="V1180" s="58"/>
      <c r="W1180" s="58"/>
      <c r="X1180" s="58"/>
      <c r="Y1180" s="58"/>
      <c r="Z1180" s="58"/>
      <c r="AA1180" s="58"/>
      <c r="AB1180" s="58"/>
      <c r="AC1180" s="58"/>
      <c r="AD1180" s="58"/>
      <c r="AE1180" s="58"/>
      <c r="AF1180" s="58"/>
      <c r="AG1180" s="58"/>
      <c r="AH1180" s="58"/>
      <c r="AI1180" s="58"/>
      <c r="AJ1180" s="58"/>
      <c r="AK1180" s="58"/>
      <c r="AL1180" s="58"/>
      <c r="AM1180" s="58"/>
      <c r="AN1180" s="58"/>
      <c r="AO1180" s="58"/>
      <c r="AP1180" s="58"/>
      <c r="AQ1180" s="58"/>
      <c r="AR1180" s="58"/>
      <c r="AS1180" s="58"/>
      <c r="AT1180" s="58"/>
      <c r="AU1180" s="58"/>
      <c r="AV1180" s="58"/>
      <c r="AW1180" s="58"/>
      <c r="AX1180" s="58"/>
      <c r="AY1180" s="58"/>
      <c r="AZ1180" s="58"/>
      <c r="BA1180" s="58"/>
      <c r="BB1180" s="58"/>
      <c r="BC1180" s="58"/>
      <c r="BD1180" s="58"/>
      <c r="BE1180" s="58"/>
      <c r="BF1180" s="58"/>
      <c r="BG1180" s="58"/>
      <c r="BH1180" s="58"/>
      <c r="BI1180" s="58"/>
      <c r="BJ1180" s="58"/>
      <c r="BK1180" s="58"/>
      <c r="BL1180" s="58"/>
      <c r="BM1180" s="58"/>
      <c r="BN1180" s="58"/>
      <c r="BO1180" s="58"/>
      <c r="BP1180" s="58"/>
      <c r="BQ1180" s="58"/>
      <c r="BR1180" s="58"/>
      <c r="BS1180" s="58"/>
      <c r="BT1180" s="58"/>
      <c r="BU1180" s="58"/>
      <c r="BV1180" s="58"/>
      <c r="BW1180" s="58"/>
      <c r="BX1180" s="58"/>
      <c r="BY1180" s="58"/>
      <c r="BZ1180" s="58"/>
      <c r="CA1180" s="58"/>
      <c r="CB1180" s="58"/>
      <c r="CC1180" s="58"/>
      <c r="CD1180" s="58"/>
      <c r="CE1180" s="58"/>
      <c r="CF1180" s="58"/>
      <c r="CG1180" s="58"/>
      <c r="CH1180" s="58"/>
      <c r="CI1180" s="58"/>
      <c r="CJ1180" s="58"/>
    </row>
    <row r="1181" spans="1:110" s="71" customFormat="1" ht="12.75" customHeight="1" x14ac:dyDescent="0.2">
      <c r="A1181" s="72"/>
      <c r="B1181" s="63" t="s">
        <v>143</v>
      </c>
      <c r="C1181" s="60" t="s">
        <v>20</v>
      </c>
      <c r="D1181" s="60"/>
      <c r="E1181" s="70">
        <f t="shared" si="17"/>
        <v>0</v>
      </c>
      <c r="F1181" s="70"/>
      <c r="G1181" s="70"/>
      <c r="H1181" s="60"/>
      <c r="I1181" s="57"/>
      <c r="J1181" s="57"/>
      <c r="K1181" s="57"/>
      <c r="L1181" s="58"/>
      <c r="M1181" s="58"/>
      <c r="N1181" s="58"/>
      <c r="O1181" s="58"/>
      <c r="P1181" s="58"/>
      <c r="Q1181" s="58"/>
      <c r="R1181" s="58"/>
      <c r="S1181" s="58"/>
      <c r="T1181" s="58"/>
      <c r="U1181" s="58"/>
      <c r="V1181" s="58"/>
      <c r="W1181" s="58"/>
      <c r="X1181" s="58"/>
      <c r="Y1181" s="58"/>
      <c r="Z1181" s="58"/>
      <c r="AA1181" s="58"/>
      <c r="AB1181" s="58"/>
      <c r="AC1181" s="58"/>
      <c r="AD1181" s="58"/>
      <c r="AE1181" s="58"/>
      <c r="AF1181" s="58"/>
      <c r="AG1181" s="58"/>
      <c r="AH1181" s="58"/>
      <c r="AI1181" s="58"/>
      <c r="AJ1181" s="58"/>
      <c r="AK1181" s="58"/>
      <c r="AL1181" s="58"/>
      <c r="AM1181" s="58"/>
      <c r="AN1181" s="58"/>
      <c r="AO1181" s="58"/>
      <c r="AP1181" s="58"/>
      <c r="AQ1181" s="58"/>
      <c r="AR1181" s="58"/>
      <c r="AS1181" s="58"/>
      <c r="AT1181" s="58"/>
      <c r="AU1181" s="58"/>
      <c r="AV1181" s="58"/>
      <c r="AW1181" s="58"/>
      <c r="AX1181" s="58"/>
      <c r="AY1181" s="58"/>
      <c r="AZ1181" s="58"/>
      <c r="BA1181" s="58"/>
      <c r="BB1181" s="58"/>
      <c r="BC1181" s="58"/>
      <c r="BD1181" s="58"/>
      <c r="BE1181" s="58"/>
      <c r="BF1181" s="58"/>
      <c r="BG1181" s="58"/>
      <c r="BH1181" s="58"/>
      <c r="BI1181" s="58"/>
      <c r="BJ1181" s="58"/>
      <c r="BK1181" s="58"/>
      <c r="BL1181" s="58"/>
      <c r="BM1181" s="58"/>
      <c r="BN1181" s="58"/>
      <c r="BO1181" s="58"/>
      <c r="BP1181" s="58"/>
      <c r="BQ1181" s="58"/>
      <c r="BR1181" s="58"/>
      <c r="BS1181" s="58"/>
      <c r="BT1181" s="58"/>
      <c r="BU1181" s="58"/>
      <c r="BV1181" s="58"/>
      <c r="BW1181" s="58"/>
      <c r="BX1181" s="58"/>
      <c r="BY1181" s="58"/>
      <c r="BZ1181" s="58"/>
      <c r="CA1181" s="58"/>
      <c r="CB1181" s="58"/>
      <c r="CC1181" s="58"/>
      <c r="CD1181" s="58"/>
      <c r="CE1181" s="58"/>
      <c r="CF1181" s="58"/>
      <c r="CG1181" s="58"/>
      <c r="CH1181" s="58"/>
      <c r="CI1181" s="58"/>
      <c r="CJ1181" s="58"/>
    </row>
    <row r="1182" spans="1:110" s="71" customFormat="1" ht="12.75" customHeight="1" x14ac:dyDescent="0.2">
      <c r="A1182" s="72"/>
      <c r="B1182" s="63"/>
      <c r="C1182" s="60" t="s">
        <v>17</v>
      </c>
      <c r="D1182" s="60"/>
      <c r="E1182" s="70">
        <f t="shared" si="17"/>
        <v>0</v>
      </c>
      <c r="F1182" s="70"/>
      <c r="G1182" s="70"/>
      <c r="H1182" s="60"/>
      <c r="I1182" s="57"/>
      <c r="J1182" s="57"/>
      <c r="K1182" s="57"/>
      <c r="L1182" s="58"/>
      <c r="M1182" s="58"/>
      <c r="N1182" s="58"/>
      <c r="O1182" s="58"/>
      <c r="P1182" s="58"/>
      <c r="Q1182" s="58"/>
      <c r="R1182" s="58"/>
      <c r="S1182" s="58"/>
      <c r="T1182" s="58"/>
      <c r="U1182" s="58"/>
      <c r="V1182" s="58"/>
      <c r="W1182" s="58"/>
      <c r="X1182" s="58"/>
      <c r="Y1182" s="58"/>
      <c r="Z1182" s="58"/>
      <c r="AA1182" s="58"/>
      <c r="AB1182" s="58"/>
      <c r="AC1182" s="58"/>
      <c r="AD1182" s="58"/>
      <c r="AE1182" s="58"/>
      <c r="AF1182" s="58"/>
      <c r="AG1182" s="58"/>
      <c r="AH1182" s="58"/>
      <c r="AI1182" s="58"/>
      <c r="AJ1182" s="58"/>
      <c r="AK1182" s="58"/>
      <c r="AL1182" s="58"/>
      <c r="AM1182" s="58"/>
      <c r="AN1182" s="58"/>
      <c r="AO1182" s="58"/>
      <c r="AP1182" s="58"/>
      <c r="AQ1182" s="58"/>
      <c r="AR1182" s="58"/>
      <c r="AS1182" s="58"/>
      <c r="AT1182" s="58"/>
      <c r="AU1182" s="58"/>
      <c r="AV1182" s="58"/>
      <c r="AW1182" s="58"/>
      <c r="AX1182" s="58"/>
      <c r="AY1182" s="58"/>
      <c r="AZ1182" s="58"/>
      <c r="BA1182" s="58"/>
      <c r="BB1182" s="58"/>
      <c r="BC1182" s="58"/>
      <c r="BD1182" s="58"/>
      <c r="BE1182" s="58"/>
      <c r="BF1182" s="58"/>
      <c r="BG1182" s="58"/>
      <c r="BH1182" s="58"/>
      <c r="BI1182" s="58"/>
      <c r="BJ1182" s="58"/>
      <c r="BK1182" s="58"/>
      <c r="BL1182" s="58"/>
      <c r="BM1182" s="58"/>
      <c r="BN1182" s="58"/>
      <c r="BO1182" s="58"/>
      <c r="BP1182" s="58"/>
      <c r="BQ1182" s="58"/>
      <c r="BR1182" s="58"/>
      <c r="BS1182" s="58"/>
      <c r="BT1182" s="58"/>
      <c r="BU1182" s="58"/>
      <c r="BV1182" s="58"/>
      <c r="BW1182" s="58"/>
      <c r="BX1182" s="58"/>
      <c r="BY1182" s="58"/>
      <c r="BZ1182" s="58"/>
      <c r="CA1182" s="58"/>
      <c r="CB1182" s="58"/>
      <c r="CC1182" s="58"/>
      <c r="CD1182" s="58"/>
      <c r="CE1182" s="58"/>
      <c r="CF1182" s="58"/>
      <c r="CG1182" s="58"/>
      <c r="CH1182" s="58"/>
      <c r="CI1182" s="58"/>
      <c r="CJ1182" s="58"/>
    </row>
    <row r="1183" spans="1:110" s="71" customFormat="1" ht="12.75" customHeight="1" x14ac:dyDescent="0.2">
      <c r="A1183" s="72"/>
      <c r="B1183" s="63" t="s">
        <v>145</v>
      </c>
      <c r="C1183" s="60" t="s">
        <v>20</v>
      </c>
      <c r="D1183" s="60"/>
      <c r="E1183" s="70">
        <f t="shared" si="17"/>
        <v>2E-3</v>
      </c>
      <c r="F1183" s="70">
        <v>2E-3</v>
      </c>
      <c r="G1183" s="70"/>
      <c r="H1183" s="60"/>
      <c r="I1183" s="57"/>
      <c r="J1183" s="57"/>
      <c r="K1183" s="57"/>
      <c r="L1183" s="58"/>
      <c r="M1183" s="58"/>
      <c r="N1183" s="58"/>
      <c r="O1183" s="58"/>
      <c r="P1183" s="58"/>
      <c r="Q1183" s="58"/>
      <c r="R1183" s="58"/>
      <c r="S1183" s="58"/>
      <c r="T1183" s="58"/>
      <c r="U1183" s="58"/>
      <c r="V1183" s="58"/>
      <c r="W1183" s="58"/>
      <c r="X1183" s="58"/>
      <c r="Y1183" s="58"/>
      <c r="Z1183" s="58"/>
      <c r="AA1183" s="58"/>
      <c r="AB1183" s="58"/>
      <c r="AC1183" s="58"/>
      <c r="AD1183" s="58"/>
      <c r="AE1183" s="58"/>
      <c r="AF1183" s="58"/>
      <c r="AG1183" s="58"/>
      <c r="AH1183" s="58"/>
      <c r="AI1183" s="58"/>
      <c r="AJ1183" s="58"/>
      <c r="AK1183" s="58"/>
      <c r="AL1183" s="58"/>
      <c r="AM1183" s="58"/>
      <c r="AN1183" s="58"/>
      <c r="AO1183" s="58"/>
      <c r="AP1183" s="58"/>
      <c r="AQ1183" s="58"/>
      <c r="AR1183" s="58"/>
      <c r="AS1183" s="58"/>
      <c r="AT1183" s="58"/>
      <c r="AU1183" s="58"/>
      <c r="AV1183" s="58"/>
      <c r="AW1183" s="58"/>
      <c r="AX1183" s="58"/>
      <c r="AY1183" s="58"/>
      <c r="AZ1183" s="58"/>
      <c r="BA1183" s="58"/>
      <c r="BB1183" s="58"/>
      <c r="BC1183" s="58"/>
      <c r="BD1183" s="58"/>
      <c r="BE1183" s="58"/>
      <c r="BF1183" s="58"/>
      <c r="BG1183" s="58"/>
      <c r="BH1183" s="58"/>
      <c r="BI1183" s="58"/>
      <c r="BJ1183" s="58"/>
      <c r="BK1183" s="58"/>
      <c r="BL1183" s="58"/>
      <c r="BM1183" s="58"/>
      <c r="BN1183" s="58"/>
      <c r="BO1183" s="58"/>
      <c r="BP1183" s="58"/>
      <c r="BQ1183" s="58"/>
      <c r="BR1183" s="58"/>
      <c r="BS1183" s="58"/>
      <c r="BT1183" s="58"/>
      <c r="BU1183" s="58"/>
      <c r="BV1183" s="58"/>
      <c r="BW1183" s="58"/>
      <c r="BX1183" s="58"/>
      <c r="BY1183" s="58"/>
      <c r="BZ1183" s="58"/>
      <c r="CA1183" s="58"/>
      <c r="CB1183" s="58"/>
      <c r="CC1183" s="58"/>
      <c r="CD1183" s="58"/>
      <c r="CE1183" s="58"/>
      <c r="CF1183" s="58"/>
      <c r="CG1183" s="58"/>
      <c r="CH1183" s="58"/>
      <c r="CI1183" s="58"/>
      <c r="CJ1183" s="58"/>
    </row>
    <row r="1184" spans="1:110" s="71" customFormat="1" ht="12.75" customHeight="1" x14ac:dyDescent="0.2">
      <c r="A1184" s="72"/>
      <c r="B1184" s="63"/>
      <c r="C1184" s="60" t="s">
        <v>17</v>
      </c>
      <c r="D1184" s="60"/>
      <c r="E1184" s="70">
        <f t="shared" si="17"/>
        <v>3.7909999999999999</v>
      </c>
      <c r="F1184" s="70">
        <v>3.7909999999999999</v>
      </c>
      <c r="G1184" s="70"/>
      <c r="H1184" s="60"/>
      <c r="I1184" s="57"/>
      <c r="J1184" s="57"/>
      <c r="K1184" s="57"/>
      <c r="L1184" s="58"/>
      <c r="M1184" s="58"/>
      <c r="N1184" s="58"/>
      <c r="O1184" s="58"/>
      <c r="P1184" s="58"/>
      <c r="Q1184" s="58"/>
      <c r="R1184" s="58"/>
      <c r="S1184" s="58"/>
      <c r="T1184" s="58"/>
      <c r="U1184" s="58"/>
      <c r="V1184" s="58"/>
      <c r="W1184" s="58"/>
      <c r="X1184" s="58"/>
      <c r="Y1184" s="58"/>
      <c r="Z1184" s="58"/>
      <c r="AA1184" s="58"/>
      <c r="AB1184" s="58"/>
      <c r="AC1184" s="58"/>
      <c r="AD1184" s="58"/>
      <c r="AE1184" s="58"/>
      <c r="AF1184" s="58"/>
      <c r="AG1184" s="58"/>
      <c r="AH1184" s="58"/>
      <c r="AI1184" s="58"/>
      <c r="AJ1184" s="58"/>
      <c r="AK1184" s="58"/>
      <c r="AL1184" s="58"/>
      <c r="AM1184" s="58"/>
      <c r="AN1184" s="58"/>
      <c r="AO1184" s="58"/>
      <c r="AP1184" s="58"/>
      <c r="AQ1184" s="58"/>
      <c r="AR1184" s="58"/>
      <c r="AS1184" s="58"/>
      <c r="AT1184" s="58"/>
      <c r="AU1184" s="58"/>
      <c r="AV1184" s="58"/>
      <c r="AW1184" s="58"/>
      <c r="AX1184" s="58"/>
      <c r="AY1184" s="58"/>
      <c r="AZ1184" s="58"/>
      <c r="BA1184" s="58"/>
      <c r="BB1184" s="58"/>
      <c r="BC1184" s="58"/>
      <c r="BD1184" s="58"/>
      <c r="BE1184" s="58"/>
      <c r="BF1184" s="58"/>
      <c r="BG1184" s="58"/>
      <c r="BH1184" s="58"/>
      <c r="BI1184" s="58"/>
      <c r="BJ1184" s="58"/>
      <c r="BK1184" s="58"/>
      <c r="BL1184" s="58"/>
      <c r="BM1184" s="58"/>
      <c r="BN1184" s="58"/>
      <c r="BO1184" s="58"/>
      <c r="BP1184" s="58"/>
      <c r="BQ1184" s="58"/>
      <c r="BR1184" s="58"/>
      <c r="BS1184" s="58"/>
      <c r="BT1184" s="58"/>
      <c r="BU1184" s="58"/>
      <c r="BV1184" s="58"/>
      <c r="BW1184" s="58"/>
      <c r="BX1184" s="58"/>
      <c r="BY1184" s="58"/>
      <c r="BZ1184" s="58"/>
      <c r="CA1184" s="58"/>
      <c r="CB1184" s="58"/>
      <c r="CC1184" s="58"/>
      <c r="CD1184" s="58"/>
      <c r="CE1184" s="58"/>
      <c r="CF1184" s="58"/>
      <c r="CG1184" s="58"/>
      <c r="CH1184" s="58"/>
      <c r="CI1184" s="58"/>
      <c r="CJ1184" s="58"/>
    </row>
    <row r="1185" spans="1:88" s="71" customFormat="1" ht="12.75" customHeight="1" x14ac:dyDescent="0.2">
      <c r="A1185" s="72"/>
      <c r="B1185" s="67" t="s">
        <v>147</v>
      </c>
      <c r="C1185" s="60" t="s">
        <v>148</v>
      </c>
      <c r="D1185" s="60"/>
      <c r="E1185" s="70">
        <f t="shared" si="17"/>
        <v>0</v>
      </c>
      <c r="F1185" s="70"/>
      <c r="G1185" s="70"/>
      <c r="H1185" s="60"/>
      <c r="I1185" s="57"/>
      <c r="J1185" s="57"/>
      <c r="K1185" s="57"/>
      <c r="L1185" s="58"/>
      <c r="M1185" s="58"/>
      <c r="N1185" s="58"/>
      <c r="O1185" s="58"/>
      <c r="P1185" s="58"/>
      <c r="Q1185" s="58"/>
      <c r="R1185" s="58"/>
      <c r="S1185" s="58"/>
      <c r="T1185" s="58"/>
      <c r="U1185" s="58"/>
      <c r="V1185" s="58"/>
      <c r="W1185" s="58"/>
      <c r="X1185" s="58"/>
      <c r="Y1185" s="58"/>
      <c r="Z1185" s="58"/>
      <c r="AA1185" s="58"/>
      <c r="AB1185" s="58"/>
      <c r="AC1185" s="58"/>
      <c r="AD1185" s="58"/>
      <c r="AE1185" s="58"/>
      <c r="AF1185" s="58"/>
      <c r="AG1185" s="58"/>
      <c r="AH1185" s="58"/>
      <c r="AI1185" s="58"/>
      <c r="AJ1185" s="58"/>
      <c r="AK1185" s="58"/>
      <c r="AL1185" s="58"/>
      <c r="AM1185" s="58"/>
      <c r="AN1185" s="58"/>
      <c r="AO1185" s="58"/>
      <c r="AP1185" s="58"/>
      <c r="AQ1185" s="58"/>
      <c r="AR1185" s="58"/>
      <c r="AS1185" s="58"/>
      <c r="AT1185" s="58"/>
      <c r="AU1185" s="58"/>
      <c r="AV1185" s="58"/>
      <c r="AW1185" s="58"/>
      <c r="AX1185" s="58"/>
      <c r="AY1185" s="58"/>
      <c r="AZ1185" s="58"/>
      <c r="BA1185" s="58"/>
      <c r="BB1185" s="58"/>
      <c r="BC1185" s="58"/>
      <c r="BD1185" s="58"/>
      <c r="BE1185" s="58"/>
      <c r="BF1185" s="58"/>
      <c r="BG1185" s="58"/>
      <c r="BH1185" s="58"/>
      <c r="BI1185" s="58"/>
      <c r="BJ1185" s="58"/>
      <c r="BK1185" s="58"/>
      <c r="BL1185" s="58"/>
      <c r="BM1185" s="58"/>
      <c r="BN1185" s="58"/>
      <c r="BO1185" s="58"/>
      <c r="BP1185" s="58"/>
      <c r="BQ1185" s="58"/>
      <c r="BR1185" s="58"/>
      <c r="BS1185" s="58"/>
      <c r="BT1185" s="58"/>
      <c r="BU1185" s="58"/>
      <c r="BV1185" s="58"/>
      <c r="BW1185" s="58"/>
      <c r="BX1185" s="58"/>
      <c r="BY1185" s="58"/>
      <c r="BZ1185" s="58"/>
      <c r="CA1185" s="58"/>
      <c r="CB1185" s="58"/>
      <c r="CC1185" s="58"/>
      <c r="CD1185" s="58"/>
      <c r="CE1185" s="58"/>
      <c r="CF1185" s="58"/>
      <c r="CG1185" s="58"/>
      <c r="CH1185" s="58"/>
      <c r="CI1185" s="58"/>
      <c r="CJ1185" s="58"/>
    </row>
    <row r="1186" spans="1:88" s="71" customFormat="1" ht="12.75" customHeight="1" x14ac:dyDescent="0.2">
      <c r="A1186" s="72"/>
      <c r="B1186" s="67"/>
      <c r="C1186" s="60" t="s">
        <v>17</v>
      </c>
      <c r="D1186" s="60"/>
      <c r="E1186" s="70">
        <f t="shared" si="17"/>
        <v>0</v>
      </c>
      <c r="F1186" s="70"/>
      <c r="G1186" s="70"/>
      <c r="H1186" s="60"/>
      <c r="I1186" s="57"/>
      <c r="J1186" s="57"/>
      <c r="K1186" s="57"/>
      <c r="L1186" s="58"/>
      <c r="M1186" s="58"/>
      <c r="N1186" s="58"/>
      <c r="O1186" s="58"/>
      <c r="P1186" s="58"/>
      <c r="Q1186" s="58"/>
      <c r="R1186" s="58"/>
      <c r="S1186" s="58"/>
      <c r="T1186" s="58"/>
      <c r="U1186" s="58"/>
      <c r="V1186" s="58"/>
      <c r="W1186" s="58"/>
      <c r="X1186" s="58"/>
      <c r="Y1186" s="58"/>
      <c r="Z1186" s="58"/>
      <c r="AA1186" s="58"/>
      <c r="AB1186" s="58"/>
      <c r="AC1186" s="58"/>
      <c r="AD1186" s="58"/>
      <c r="AE1186" s="58"/>
      <c r="AF1186" s="58"/>
      <c r="AG1186" s="58"/>
      <c r="AH1186" s="58"/>
      <c r="AI1186" s="58"/>
      <c r="AJ1186" s="58"/>
      <c r="AK1186" s="58"/>
      <c r="AL1186" s="58"/>
      <c r="AM1186" s="58"/>
      <c r="AN1186" s="58"/>
      <c r="AO1186" s="58"/>
      <c r="AP1186" s="58"/>
      <c r="AQ1186" s="58"/>
      <c r="AR1186" s="58"/>
      <c r="AS1186" s="58"/>
      <c r="AT1186" s="58"/>
      <c r="AU1186" s="58"/>
      <c r="AV1186" s="58"/>
      <c r="AW1186" s="58"/>
      <c r="AX1186" s="58"/>
      <c r="AY1186" s="58"/>
      <c r="AZ1186" s="58"/>
      <c r="BA1186" s="58"/>
      <c r="BB1186" s="58"/>
      <c r="BC1186" s="58"/>
      <c r="BD1186" s="58"/>
      <c r="BE1186" s="58"/>
      <c r="BF1186" s="58"/>
      <c r="BG1186" s="58"/>
      <c r="BH1186" s="58"/>
      <c r="BI1186" s="58"/>
      <c r="BJ1186" s="58"/>
      <c r="BK1186" s="58"/>
      <c r="BL1186" s="58"/>
      <c r="BM1186" s="58"/>
      <c r="BN1186" s="58"/>
      <c r="BO1186" s="58"/>
      <c r="BP1186" s="58"/>
      <c r="BQ1186" s="58"/>
      <c r="BR1186" s="58"/>
      <c r="BS1186" s="58"/>
      <c r="BT1186" s="58"/>
      <c r="BU1186" s="58"/>
      <c r="BV1186" s="58"/>
      <c r="BW1186" s="58"/>
      <c r="BX1186" s="58"/>
      <c r="BY1186" s="58"/>
      <c r="BZ1186" s="58"/>
      <c r="CA1186" s="58"/>
      <c r="CB1186" s="58"/>
      <c r="CC1186" s="58"/>
      <c r="CD1186" s="58"/>
      <c r="CE1186" s="58"/>
      <c r="CF1186" s="58"/>
      <c r="CG1186" s="58"/>
      <c r="CH1186" s="58"/>
      <c r="CI1186" s="58"/>
      <c r="CJ1186" s="58"/>
    </row>
    <row r="1187" spans="1:88" s="71" customFormat="1" ht="12.75" customHeight="1" x14ac:dyDescent="0.2">
      <c r="A1187" s="72"/>
      <c r="B1187" s="63" t="s">
        <v>150</v>
      </c>
      <c r="C1187" s="60" t="s">
        <v>64</v>
      </c>
      <c r="D1187" s="68"/>
      <c r="E1187" s="70">
        <f t="shared" si="17"/>
        <v>0</v>
      </c>
      <c r="F1187" s="70"/>
      <c r="G1187" s="70"/>
      <c r="H1187" s="68"/>
      <c r="I1187" s="57"/>
      <c r="J1187" s="57"/>
      <c r="K1187" s="57"/>
      <c r="L1187" s="58"/>
      <c r="M1187" s="58"/>
      <c r="N1187" s="58"/>
      <c r="O1187" s="58"/>
      <c r="P1187" s="58"/>
      <c r="Q1187" s="58"/>
      <c r="R1187" s="58"/>
      <c r="S1187" s="58"/>
      <c r="T1187" s="58"/>
      <c r="U1187" s="58"/>
      <c r="V1187" s="58"/>
      <c r="W1187" s="58"/>
      <c r="X1187" s="58"/>
      <c r="Y1187" s="58"/>
      <c r="Z1187" s="58"/>
      <c r="AA1187" s="58"/>
      <c r="AB1187" s="58"/>
      <c r="AC1187" s="58"/>
      <c r="AD1187" s="58"/>
      <c r="AE1187" s="58"/>
      <c r="AF1187" s="58"/>
      <c r="AG1187" s="58"/>
      <c r="AH1187" s="58"/>
      <c r="AI1187" s="58"/>
      <c r="AJ1187" s="58"/>
      <c r="AK1187" s="58"/>
      <c r="AL1187" s="58"/>
      <c r="AM1187" s="58"/>
      <c r="AN1187" s="58"/>
      <c r="AO1187" s="58"/>
      <c r="AP1187" s="58"/>
      <c r="AQ1187" s="58"/>
      <c r="AR1187" s="58"/>
      <c r="AS1187" s="58"/>
      <c r="AT1187" s="58"/>
      <c r="AU1187" s="58"/>
      <c r="AV1187" s="58"/>
      <c r="AW1187" s="58"/>
      <c r="AX1187" s="58"/>
      <c r="AY1187" s="58"/>
      <c r="AZ1187" s="58"/>
      <c r="BA1187" s="58"/>
      <c r="BB1187" s="58"/>
      <c r="BC1187" s="58"/>
      <c r="BD1187" s="58"/>
      <c r="BE1187" s="58"/>
      <c r="BF1187" s="58"/>
      <c r="BG1187" s="58"/>
      <c r="BH1187" s="58"/>
      <c r="BI1187" s="58"/>
      <c r="BJ1187" s="58"/>
      <c r="BK1187" s="58"/>
      <c r="BL1187" s="58"/>
      <c r="BM1187" s="58"/>
      <c r="BN1187" s="58"/>
      <c r="BO1187" s="58"/>
      <c r="BP1187" s="58"/>
      <c r="BQ1187" s="58"/>
      <c r="BR1187" s="58"/>
      <c r="BS1187" s="58"/>
      <c r="BT1187" s="58"/>
      <c r="BU1187" s="58"/>
      <c r="BV1187" s="58"/>
      <c r="BW1187" s="58"/>
      <c r="BX1187" s="58"/>
      <c r="BY1187" s="58"/>
      <c r="BZ1187" s="58"/>
      <c r="CA1187" s="58"/>
      <c r="CB1187" s="58"/>
      <c r="CC1187" s="58"/>
      <c r="CD1187" s="58"/>
      <c r="CE1187" s="58"/>
      <c r="CF1187" s="58"/>
      <c r="CG1187" s="58"/>
      <c r="CH1187" s="58"/>
      <c r="CI1187" s="58"/>
      <c r="CJ1187" s="58"/>
    </row>
    <row r="1188" spans="1:88" s="71" customFormat="1" ht="12.75" customHeight="1" x14ac:dyDescent="0.2">
      <c r="A1188" s="76"/>
      <c r="B1188" s="63"/>
      <c r="C1188" s="60" t="s">
        <v>17</v>
      </c>
      <c r="D1188" s="68"/>
      <c r="E1188" s="70">
        <f t="shared" si="17"/>
        <v>0</v>
      </c>
      <c r="F1188" s="70"/>
      <c r="G1188" s="70"/>
      <c r="H1188" s="68"/>
      <c r="I1188" s="57"/>
      <c r="J1188" s="57"/>
      <c r="K1188" s="57"/>
      <c r="L1188" s="58"/>
      <c r="M1188" s="58"/>
      <c r="N1188" s="58"/>
      <c r="O1188" s="58"/>
      <c r="P1188" s="58"/>
      <c r="Q1188" s="58"/>
      <c r="R1188" s="58"/>
      <c r="S1188" s="58"/>
      <c r="T1188" s="58"/>
      <c r="U1188" s="58"/>
      <c r="V1188" s="58"/>
      <c r="W1188" s="58"/>
      <c r="X1188" s="58"/>
      <c r="Y1188" s="58"/>
      <c r="Z1188" s="58"/>
      <c r="AA1188" s="58"/>
      <c r="AB1188" s="58"/>
      <c r="AC1188" s="58"/>
      <c r="AD1188" s="58"/>
      <c r="AE1188" s="58"/>
      <c r="AF1188" s="58"/>
      <c r="AG1188" s="58"/>
      <c r="AH1188" s="58"/>
      <c r="AI1188" s="58"/>
      <c r="AJ1188" s="58"/>
      <c r="AK1188" s="58"/>
      <c r="AL1188" s="58"/>
      <c r="AM1188" s="58"/>
      <c r="AN1188" s="58"/>
      <c r="AO1188" s="58"/>
      <c r="AP1188" s="58"/>
      <c r="AQ1188" s="58"/>
      <c r="AR1188" s="58"/>
      <c r="AS1188" s="58"/>
      <c r="AT1188" s="58"/>
      <c r="AU1188" s="58"/>
      <c r="AV1188" s="58"/>
      <c r="AW1188" s="58"/>
      <c r="AX1188" s="58"/>
      <c r="AY1188" s="58"/>
      <c r="AZ1188" s="58"/>
      <c r="BA1188" s="58"/>
      <c r="BB1188" s="58"/>
      <c r="BC1188" s="58"/>
      <c r="BD1188" s="58"/>
      <c r="BE1188" s="58"/>
      <c r="BF1188" s="58"/>
      <c r="BG1188" s="58"/>
      <c r="BH1188" s="58"/>
      <c r="BI1188" s="58"/>
      <c r="BJ1188" s="58"/>
      <c r="BK1188" s="58"/>
      <c r="BL1188" s="58"/>
      <c r="BM1188" s="58"/>
      <c r="BN1188" s="58"/>
      <c r="BO1188" s="58"/>
      <c r="BP1188" s="58"/>
      <c r="BQ1188" s="58"/>
      <c r="BR1188" s="58"/>
      <c r="BS1188" s="58"/>
      <c r="BT1188" s="58"/>
      <c r="BU1188" s="58"/>
      <c r="BV1188" s="58"/>
      <c r="BW1188" s="58"/>
      <c r="BX1188" s="58"/>
      <c r="BY1188" s="58"/>
      <c r="BZ1188" s="58"/>
      <c r="CA1188" s="58"/>
      <c r="CB1188" s="58"/>
      <c r="CC1188" s="58"/>
      <c r="CD1188" s="58"/>
      <c r="CE1188" s="58"/>
      <c r="CF1188" s="58"/>
      <c r="CG1188" s="58"/>
      <c r="CH1188" s="58"/>
      <c r="CI1188" s="58"/>
      <c r="CJ1188" s="58"/>
    </row>
    <row r="1189" spans="1:88" s="71" customFormat="1" ht="12.75" customHeight="1" x14ac:dyDescent="0.2">
      <c r="A1189" s="18">
        <v>33</v>
      </c>
      <c r="B1189" s="69" t="s">
        <v>180</v>
      </c>
      <c r="C1189" s="60" t="s">
        <v>19</v>
      </c>
      <c r="D1189" s="68"/>
      <c r="E1189" s="70">
        <f t="shared" si="17"/>
        <v>1</v>
      </c>
      <c r="F1189" s="70">
        <v>1</v>
      </c>
      <c r="G1189" s="70"/>
      <c r="H1189" s="68"/>
      <c r="I1189" s="57"/>
      <c r="J1189" s="57"/>
      <c r="K1189" s="57"/>
      <c r="L1189" s="58"/>
      <c r="M1189" s="58"/>
      <c r="N1189" s="58"/>
      <c r="O1189" s="58"/>
      <c r="P1189" s="58"/>
      <c r="Q1189" s="58"/>
      <c r="R1189" s="58"/>
      <c r="S1189" s="58"/>
      <c r="T1189" s="58"/>
      <c r="U1189" s="58"/>
      <c r="V1189" s="58"/>
      <c r="W1189" s="58"/>
      <c r="X1189" s="58"/>
      <c r="Y1189" s="58"/>
      <c r="Z1189" s="58"/>
      <c r="AA1189" s="58"/>
      <c r="AB1189" s="58"/>
      <c r="AC1189" s="58"/>
      <c r="AD1189" s="58"/>
      <c r="AE1189" s="58"/>
      <c r="AF1189" s="58"/>
      <c r="AG1189" s="58"/>
      <c r="AH1189" s="58"/>
      <c r="AI1189" s="58"/>
      <c r="AJ1189" s="58"/>
      <c r="AK1189" s="58"/>
      <c r="AL1189" s="58"/>
      <c r="AM1189" s="58"/>
      <c r="AN1189" s="58"/>
      <c r="AO1189" s="58"/>
      <c r="AP1189" s="58"/>
      <c r="AQ1189" s="58"/>
      <c r="AR1189" s="58"/>
      <c r="AS1189" s="58"/>
      <c r="AT1189" s="58"/>
      <c r="AU1189" s="58"/>
      <c r="AV1189" s="58"/>
      <c r="AW1189" s="58"/>
      <c r="AX1189" s="58"/>
      <c r="AY1189" s="58"/>
      <c r="AZ1189" s="58"/>
      <c r="BA1189" s="58"/>
      <c r="BB1189" s="58"/>
      <c r="BC1189" s="58"/>
      <c r="BD1189" s="58"/>
      <c r="BE1189" s="58"/>
      <c r="BF1189" s="58"/>
      <c r="BG1189" s="58"/>
      <c r="BH1189" s="58"/>
      <c r="BI1189" s="58"/>
      <c r="BJ1189" s="58"/>
      <c r="BK1189" s="58"/>
      <c r="BL1189" s="58"/>
      <c r="BM1189" s="58"/>
      <c r="BN1189" s="58"/>
      <c r="BO1189" s="58"/>
      <c r="BP1189" s="58"/>
      <c r="BQ1189" s="58"/>
      <c r="BR1189" s="58"/>
      <c r="BS1189" s="58"/>
      <c r="BT1189" s="58"/>
      <c r="BU1189" s="58"/>
      <c r="BV1189" s="58"/>
      <c r="BW1189" s="58"/>
      <c r="BX1189" s="58"/>
      <c r="BY1189" s="58"/>
      <c r="BZ1189" s="58"/>
      <c r="CA1189" s="58"/>
      <c r="CB1189" s="58"/>
      <c r="CC1189" s="58"/>
      <c r="CD1189" s="58"/>
      <c r="CE1189" s="58"/>
      <c r="CF1189" s="58"/>
      <c r="CG1189" s="58"/>
      <c r="CH1189" s="58"/>
      <c r="CI1189" s="58"/>
      <c r="CJ1189" s="58"/>
    </row>
    <row r="1190" spans="1:88" s="71" customFormat="1" ht="12.75" customHeight="1" x14ac:dyDescent="0.2">
      <c r="A1190" s="72"/>
      <c r="B1190" s="73"/>
      <c r="C1190" s="60" t="s">
        <v>17</v>
      </c>
      <c r="D1190" s="61"/>
      <c r="E1190" s="70">
        <f t="shared" si="17"/>
        <v>3.7050000000000001</v>
      </c>
      <c r="F1190" s="70">
        <f>F1192+F1194+F1196+F1198</f>
        <v>3.7050000000000001</v>
      </c>
      <c r="G1190" s="70">
        <f>G1192+G1194+G1196+G1198</f>
        <v>0</v>
      </c>
      <c r="H1190" s="61"/>
      <c r="I1190" s="57"/>
      <c r="J1190" s="57"/>
      <c r="K1190" s="57"/>
      <c r="L1190" s="58"/>
      <c r="M1190" s="58"/>
      <c r="N1190" s="58"/>
      <c r="O1190" s="58"/>
      <c r="P1190" s="58"/>
      <c r="Q1190" s="58"/>
      <c r="R1190" s="58"/>
      <c r="S1190" s="58"/>
      <c r="T1190" s="58"/>
      <c r="U1190" s="58"/>
      <c r="V1190" s="58"/>
      <c r="W1190" s="58"/>
      <c r="X1190" s="58"/>
      <c r="Y1190" s="58"/>
      <c r="Z1190" s="58"/>
      <c r="AA1190" s="58"/>
      <c r="AB1190" s="58"/>
      <c r="AC1190" s="58"/>
      <c r="AD1190" s="58"/>
      <c r="AE1190" s="58"/>
      <c r="AF1190" s="58"/>
      <c r="AG1190" s="58"/>
      <c r="AH1190" s="58"/>
      <c r="AI1190" s="58"/>
      <c r="AJ1190" s="58"/>
      <c r="AK1190" s="58"/>
      <c r="AL1190" s="58"/>
      <c r="AM1190" s="58"/>
      <c r="AN1190" s="58"/>
      <c r="AO1190" s="58"/>
      <c r="AP1190" s="58"/>
      <c r="AQ1190" s="58"/>
      <c r="AR1190" s="58"/>
      <c r="AS1190" s="58"/>
      <c r="AT1190" s="58"/>
      <c r="AU1190" s="58"/>
      <c r="AV1190" s="58"/>
      <c r="AW1190" s="58"/>
      <c r="AX1190" s="58"/>
      <c r="AY1190" s="58"/>
      <c r="AZ1190" s="58"/>
      <c r="BA1190" s="58"/>
      <c r="BB1190" s="58"/>
      <c r="BC1190" s="58"/>
      <c r="BD1190" s="58"/>
      <c r="BE1190" s="58"/>
      <c r="BF1190" s="58"/>
      <c r="BG1190" s="58"/>
      <c r="BH1190" s="58"/>
      <c r="BI1190" s="58"/>
      <c r="BJ1190" s="58"/>
      <c r="BK1190" s="58"/>
      <c r="BL1190" s="58"/>
      <c r="BM1190" s="58"/>
      <c r="BN1190" s="58"/>
      <c r="BO1190" s="58"/>
      <c r="BP1190" s="58"/>
      <c r="BQ1190" s="58"/>
      <c r="BR1190" s="58"/>
      <c r="BS1190" s="58"/>
      <c r="BT1190" s="58"/>
      <c r="BU1190" s="58"/>
      <c r="BV1190" s="58"/>
      <c r="BW1190" s="58"/>
      <c r="BX1190" s="58"/>
      <c r="BY1190" s="58"/>
      <c r="BZ1190" s="58"/>
      <c r="CA1190" s="58"/>
      <c r="CB1190" s="58"/>
      <c r="CC1190" s="58"/>
      <c r="CD1190" s="58"/>
      <c r="CE1190" s="58"/>
      <c r="CF1190" s="58"/>
      <c r="CG1190" s="58"/>
      <c r="CH1190" s="58"/>
      <c r="CI1190" s="58"/>
      <c r="CJ1190" s="58"/>
    </row>
    <row r="1191" spans="1:88" s="71" customFormat="1" ht="12.75" customHeight="1" x14ac:dyDescent="0.2">
      <c r="A1191" s="72"/>
      <c r="B1191" s="63" t="s">
        <v>143</v>
      </c>
      <c r="C1191" s="60" t="s">
        <v>20</v>
      </c>
      <c r="D1191" s="60"/>
      <c r="E1191" s="70">
        <f t="shared" si="17"/>
        <v>0</v>
      </c>
      <c r="F1191" s="70"/>
      <c r="G1191" s="70"/>
      <c r="H1191" s="60"/>
      <c r="I1191" s="57"/>
      <c r="J1191" s="57"/>
      <c r="K1191" s="57"/>
      <c r="L1191" s="58"/>
      <c r="M1191" s="58"/>
      <c r="N1191" s="58"/>
      <c r="O1191" s="58"/>
      <c r="P1191" s="58"/>
      <c r="Q1191" s="58"/>
      <c r="R1191" s="58"/>
      <c r="S1191" s="58"/>
      <c r="T1191" s="58"/>
      <c r="U1191" s="58"/>
      <c r="V1191" s="58"/>
      <c r="W1191" s="58"/>
      <c r="X1191" s="58"/>
      <c r="Y1191" s="58"/>
      <c r="Z1191" s="58"/>
      <c r="AA1191" s="58"/>
      <c r="AB1191" s="58"/>
      <c r="AC1191" s="58"/>
      <c r="AD1191" s="58"/>
      <c r="AE1191" s="58"/>
      <c r="AF1191" s="58"/>
      <c r="AG1191" s="58"/>
      <c r="AH1191" s="58"/>
      <c r="AI1191" s="58"/>
      <c r="AJ1191" s="58"/>
      <c r="AK1191" s="58"/>
      <c r="AL1191" s="58"/>
      <c r="AM1191" s="58"/>
      <c r="AN1191" s="58"/>
      <c r="AO1191" s="58"/>
      <c r="AP1191" s="58"/>
      <c r="AQ1191" s="58"/>
      <c r="AR1191" s="58"/>
      <c r="AS1191" s="58"/>
      <c r="AT1191" s="58"/>
      <c r="AU1191" s="58"/>
      <c r="AV1191" s="58"/>
      <c r="AW1191" s="58"/>
      <c r="AX1191" s="58"/>
      <c r="AY1191" s="58"/>
      <c r="AZ1191" s="58"/>
      <c r="BA1191" s="58"/>
      <c r="BB1191" s="58"/>
      <c r="BC1191" s="58"/>
      <c r="BD1191" s="58"/>
      <c r="BE1191" s="58"/>
      <c r="BF1191" s="58"/>
      <c r="BG1191" s="58"/>
      <c r="BH1191" s="58"/>
      <c r="BI1191" s="58"/>
      <c r="BJ1191" s="58"/>
      <c r="BK1191" s="58"/>
      <c r="BL1191" s="58"/>
      <c r="BM1191" s="58"/>
      <c r="BN1191" s="58"/>
      <c r="BO1191" s="58"/>
      <c r="BP1191" s="58"/>
      <c r="BQ1191" s="58"/>
      <c r="BR1191" s="58"/>
      <c r="BS1191" s="58"/>
      <c r="BT1191" s="58"/>
      <c r="BU1191" s="58"/>
      <c r="BV1191" s="58"/>
      <c r="BW1191" s="58"/>
      <c r="BX1191" s="58"/>
      <c r="BY1191" s="58"/>
      <c r="BZ1191" s="58"/>
      <c r="CA1191" s="58"/>
      <c r="CB1191" s="58"/>
      <c r="CC1191" s="58"/>
      <c r="CD1191" s="58"/>
      <c r="CE1191" s="58"/>
      <c r="CF1191" s="58"/>
      <c r="CG1191" s="58"/>
      <c r="CH1191" s="58"/>
      <c r="CI1191" s="58"/>
      <c r="CJ1191" s="58"/>
    </row>
    <row r="1192" spans="1:88" s="71" customFormat="1" ht="12.75" customHeight="1" x14ac:dyDescent="0.2">
      <c r="A1192" s="72"/>
      <c r="B1192" s="63"/>
      <c r="C1192" s="60" t="s">
        <v>17</v>
      </c>
      <c r="D1192" s="60"/>
      <c r="E1192" s="70">
        <f t="shared" si="17"/>
        <v>0</v>
      </c>
      <c r="F1192" s="70"/>
      <c r="G1192" s="70"/>
      <c r="H1192" s="60"/>
      <c r="I1192" s="57"/>
      <c r="J1192" s="57"/>
      <c r="K1192" s="57"/>
      <c r="L1192" s="58"/>
      <c r="M1192" s="58"/>
      <c r="N1192" s="58"/>
      <c r="O1192" s="58"/>
      <c r="P1192" s="58"/>
      <c r="Q1192" s="58"/>
      <c r="R1192" s="58"/>
      <c r="S1192" s="58"/>
      <c r="T1192" s="58"/>
      <c r="U1192" s="58"/>
      <c r="V1192" s="58"/>
      <c r="W1192" s="58"/>
      <c r="X1192" s="58"/>
      <c r="Y1192" s="58"/>
      <c r="Z1192" s="58"/>
      <c r="AA1192" s="58"/>
      <c r="AB1192" s="58"/>
      <c r="AC1192" s="58"/>
      <c r="AD1192" s="58"/>
      <c r="AE1192" s="58"/>
      <c r="AF1192" s="58"/>
      <c r="AG1192" s="58"/>
      <c r="AH1192" s="58"/>
      <c r="AI1192" s="58"/>
      <c r="AJ1192" s="58"/>
      <c r="AK1192" s="58"/>
      <c r="AL1192" s="58"/>
      <c r="AM1192" s="58"/>
      <c r="AN1192" s="58"/>
      <c r="AO1192" s="58"/>
      <c r="AP1192" s="58"/>
      <c r="AQ1192" s="58"/>
      <c r="AR1192" s="58"/>
      <c r="AS1192" s="58"/>
      <c r="AT1192" s="58"/>
      <c r="AU1192" s="58"/>
      <c r="AV1192" s="58"/>
      <c r="AW1192" s="58"/>
      <c r="AX1192" s="58"/>
      <c r="AY1192" s="58"/>
      <c r="AZ1192" s="58"/>
      <c r="BA1192" s="58"/>
      <c r="BB1192" s="58"/>
      <c r="BC1192" s="58"/>
      <c r="BD1192" s="58"/>
      <c r="BE1192" s="58"/>
      <c r="BF1192" s="58"/>
      <c r="BG1192" s="58"/>
      <c r="BH1192" s="58"/>
      <c r="BI1192" s="58"/>
      <c r="BJ1192" s="58"/>
      <c r="BK1192" s="58"/>
      <c r="BL1192" s="58"/>
      <c r="BM1192" s="58"/>
      <c r="BN1192" s="58"/>
      <c r="BO1192" s="58"/>
      <c r="BP1192" s="58"/>
      <c r="BQ1192" s="58"/>
      <c r="BR1192" s="58"/>
      <c r="BS1192" s="58"/>
      <c r="BT1192" s="58"/>
      <c r="BU1192" s="58"/>
      <c r="BV1192" s="58"/>
      <c r="BW1192" s="58"/>
      <c r="BX1192" s="58"/>
      <c r="BY1192" s="58"/>
      <c r="BZ1192" s="58"/>
      <c r="CA1192" s="58"/>
      <c r="CB1192" s="58"/>
      <c r="CC1192" s="58"/>
      <c r="CD1192" s="58"/>
      <c r="CE1192" s="58"/>
      <c r="CF1192" s="58"/>
      <c r="CG1192" s="58"/>
      <c r="CH1192" s="58"/>
      <c r="CI1192" s="58"/>
      <c r="CJ1192" s="58"/>
    </row>
    <row r="1193" spans="1:88" s="71" customFormat="1" ht="12.75" customHeight="1" x14ac:dyDescent="0.2">
      <c r="A1193" s="72"/>
      <c r="B1193" s="63" t="s">
        <v>145</v>
      </c>
      <c r="C1193" s="60" t="s">
        <v>20</v>
      </c>
      <c r="D1193" s="60"/>
      <c r="E1193" s="70">
        <f t="shared" si="17"/>
        <v>3.0000000000000001E-3</v>
      </c>
      <c r="F1193" s="70">
        <v>3.0000000000000001E-3</v>
      </c>
      <c r="G1193" s="70"/>
      <c r="H1193" s="60"/>
      <c r="I1193" s="57"/>
      <c r="J1193" s="57"/>
      <c r="K1193" s="57"/>
      <c r="L1193" s="58"/>
      <c r="M1193" s="58"/>
      <c r="N1193" s="58"/>
      <c r="O1193" s="58"/>
      <c r="P1193" s="58"/>
      <c r="Q1193" s="58"/>
      <c r="R1193" s="58"/>
      <c r="S1193" s="58"/>
      <c r="T1193" s="58"/>
      <c r="U1193" s="58"/>
      <c r="V1193" s="58"/>
      <c r="W1193" s="58"/>
      <c r="X1193" s="58"/>
      <c r="Y1193" s="58"/>
      <c r="Z1193" s="58"/>
      <c r="AA1193" s="58"/>
      <c r="AB1193" s="58"/>
      <c r="AC1193" s="58"/>
      <c r="AD1193" s="58"/>
      <c r="AE1193" s="58"/>
      <c r="AF1193" s="58"/>
      <c r="AG1193" s="58"/>
      <c r="AH1193" s="58"/>
      <c r="AI1193" s="58"/>
      <c r="AJ1193" s="58"/>
      <c r="AK1193" s="58"/>
      <c r="AL1193" s="58"/>
      <c r="AM1193" s="58"/>
      <c r="AN1193" s="58"/>
      <c r="AO1193" s="58"/>
      <c r="AP1193" s="58"/>
      <c r="AQ1193" s="58"/>
      <c r="AR1193" s="58"/>
      <c r="AS1193" s="58"/>
      <c r="AT1193" s="58"/>
      <c r="AU1193" s="58"/>
      <c r="AV1193" s="58"/>
      <c r="AW1193" s="58"/>
      <c r="AX1193" s="58"/>
      <c r="AY1193" s="58"/>
      <c r="AZ1193" s="58"/>
      <c r="BA1193" s="58"/>
      <c r="BB1193" s="58"/>
      <c r="BC1193" s="58"/>
      <c r="BD1193" s="58"/>
      <c r="BE1193" s="58"/>
      <c r="BF1193" s="58"/>
      <c r="BG1193" s="58"/>
      <c r="BH1193" s="58"/>
      <c r="BI1193" s="58"/>
      <c r="BJ1193" s="58"/>
      <c r="BK1193" s="58"/>
      <c r="BL1193" s="58"/>
      <c r="BM1193" s="58"/>
      <c r="BN1193" s="58"/>
      <c r="BO1193" s="58"/>
      <c r="BP1193" s="58"/>
      <c r="BQ1193" s="58"/>
      <c r="BR1193" s="58"/>
      <c r="BS1193" s="58"/>
      <c r="BT1193" s="58"/>
      <c r="BU1193" s="58"/>
      <c r="BV1193" s="58"/>
      <c r="BW1193" s="58"/>
      <c r="BX1193" s="58"/>
      <c r="BY1193" s="58"/>
      <c r="BZ1193" s="58"/>
      <c r="CA1193" s="58"/>
      <c r="CB1193" s="58"/>
      <c r="CC1193" s="58"/>
      <c r="CD1193" s="58"/>
      <c r="CE1193" s="58"/>
      <c r="CF1193" s="58"/>
      <c r="CG1193" s="58"/>
      <c r="CH1193" s="58"/>
      <c r="CI1193" s="58"/>
      <c r="CJ1193" s="58"/>
    </row>
    <row r="1194" spans="1:88" s="71" customFormat="1" ht="12.75" customHeight="1" x14ac:dyDescent="0.2">
      <c r="A1194" s="72"/>
      <c r="B1194" s="63"/>
      <c r="C1194" s="60" t="s">
        <v>17</v>
      </c>
      <c r="D1194" s="60"/>
      <c r="E1194" s="70">
        <f t="shared" si="17"/>
        <v>3.7050000000000001</v>
      </c>
      <c r="F1194" s="70">
        <v>3.7050000000000001</v>
      </c>
      <c r="G1194" s="70"/>
      <c r="H1194" s="60"/>
      <c r="I1194" s="57"/>
      <c r="J1194" s="57"/>
      <c r="K1194" s="57"/>
      <c r="L1194" s="58"/>
      <c r="M1194" s="58"/>
      <c r="N1194" s="58"/>
      <c r="O1194" s="58"/>
      <c r="P1194" s="58"/>
      <c r="Q1194" s="58"/>
      <c r="R1194" s="58"/>
      <c r="S1194" s="58"/>
      <c r="T1194" s="58"/>
      <c r="U1194" s="58"/>
      <c r="V1194" s="58"/>
      <c r="W1194" s="58"/>
      <c r="X1194" s="58"/>
      <c r="Y1194" s="58"/>
      <c r="Z1194" s="58"/>
      <c r="AA1194" s="58"/>
      <c r="AB1194" s="58"/>
      <c r="AC1194" s="58"/>
      <c r="AD1194" s="58"/>
      <c r="AE1194" s="58"/>
      <c r="AF1194" s="58"/>
      <c r="AG1194" s="58"/>
      <c r="AH1194" s="58"/>
      <c r="AI1194" s="58"/>
      <c r="AJ1194" s="58"/>
      <c r="AK1194" s="58"/>
      <c r="AL1194" s="58"/>
      <c r="AM1194" s="58"/>
      <c r="AN1194" s="58"/>
      <c r="AO1194" s="58"/>
      <c r="AP1194" s="58"/>
      <c r="AQ1194" s="58"/>
      <c r="AR1194" s="58"/>
      <c r="AS1194" s="58"/>
      <c r="AT1194" s="58"/>
      <c r="AU1194" s="58"/>
      <c r="AV1194" s="58"/>
      <c r="AW1194" s="58"/>
      <c r="AX1194" s="58"/>
      <c r="AY1194" s="58"/>
      <c r="AZ1194" s="58"/>
      <c r="BA1194" s="58"/>
      <c r="BB1194" s="58"/>
      <c r="BC1194" s="58"/>
      <c r="BD1194" s="58"/>
      <c r="BE1194" s="58"/>
      <c r="BF1194" s="58"/>
      <c r="BG1194" s="58"/>
      <c r="BH1194" s="58"/>
      <c r="BI1194" s="58"/>
      <c r="BJ1194" s="58"/>
      <c r="BK1194" s="58"/>
      <c r="BL1194" s="58"/>
      <c r="BM1194" s="58"/>
      <c r="BN1194" s="58"/>
      <c r="BO1194" s="58"/>
      <c r="BP1194" s="58"/>
      <c r="BQ1194" s="58"/>
      <c r="BR1194" s="58"/>
      <c r="BS1194" s="58"/>
      <c r="BT1194" s="58"/>
      <c r="BU1194" s="58"/>
      <c r="BV1194" s="58"/>
      <c r="BW1194" s="58"/>
      <c r="BX1194" s="58"/>
      <c r="BY1194" s="58"/>
      <c r="BZ1194" s="58"/>
      <c r="CA1194" s="58"/>
      <c r="CB1194" s="58"/>
      <c r="CC1194" s="58"/>
      <c r="CD1194" s="58"/>
      <c r="CE1194" s="58"/>
      <c r="CF1194" s="58"/>
      <c r="CG1194" s="58"/>
      <c r="CH1194" s="58"/>
      <c r="CI1194" s="58"/>
      <c r="CJ1194" s="58"/>
    </row>
    <row r="1195" spans="1:88" s="71" customFormat="1" ht="12.75" customHeight="1" x14ac:dyDescent="0.2">
      <c r="A1195" s="72"/>
      <c r="B1195" s="67" t="s">
        <v>147</v>
      </c>
      <c r="C1195" s="60" t="s">
        <v>148</v>
      </c>
      <c r="D1195" s="60"/>
      <c r="E1195" s="70">
        <f t="shared" si="17"/>
        <v>0</v>
      </c>
      <c r="F1195" s="70"/>
      <c r="G1195" s="70"/>
      <c r="H1195" s="60"/>
      <c r="I1195" s="57"/>
      <c r="J1195" s="57"/>
      <c r="K1195" s="57"/>
      <c r="L1195" s="58"/>
      <c r="M1195" s="58"/>
      <c r="N1195" s="58"/>
      <c r="O1195" s="58"/>
      <c r="P1195" s="58"/>
      <c r="Q1195" s="58"/>
      <c r="R1195" s="58"/>
      <c r="S1195" s="58"/>
      <c r="T1195" s="58"/>
      <c r="U1195" s="58"/>
      <c r="V1195" s="58"/>
      <c r="W1195" s="58"/>
      <c r="X1195" s="58"/>
      <c r="Y1195" s="58"/>
      <c r="Z1195" s="58"/>
      <c r="AA1195" s="58"/>
      <c r="AB1195" s="58"/>
      <c r="AC1195" s="58"/>
      <c r="AD1195" s="58"/>
      <c r="AE1195" s="58"/>
      <c r="AF1195" s="58"/>
      <c r="AG1195" s="58"/>
      <c r="AH1195" s="58"/>
      <c r="AI1195" s="58"/>
      <c r="AJ1195" s="58"/>
      <c r="AK1195" s="58"/>
      <c r="AL1195" s="58"/>
      <c r="AM1195" s="58"/>
      <c r="AN1195" s="58"/>
      <c r="AO1195" s="58"/>
      <c r="AP1195" s="58"/>
      <c r="AQ1195" s="58"/>
      <c r="AR1195" s="58"/>
      <c r="AS1195" s="58"/>
      <c r="AT1195" s="58"/>
      <c r="AU1195" s="58"/>
      <c r="AV1195" s="58"/>
      <c r="AW1195" s="58"/>
      <c r="AX1195" s="58"/>
      <c r="AY1195" s="58"/>
      <c r="AZ1195" s="58"/>
      <c r="BA1195" s="58"/>
      <c r="BB1195" s="58"/>
      <c r="BC1195" s="58"/>
      <c r="BD1195" s="58"/>
      <c r="BE1195" s="58"/>
      <c r="BF1195" s="58"/>
      <c r="BG1195" s="58"/>
      <c r="BH1195" s="58"/>
      <c r="BI1195" s="58"/>
      <c r="BJ1195" s="58"/>
      <c r="BK1195" s="58"/>
      <c r="BL1195" s="58"/>
      <c r="BM1195" s="58"/>
      <c r="BN1195" s="58"/>
      <c r="BO1195" s="58"/>
      <c r="BP1195" s="58"/>
      <c r="BQ1195" s="58"/>
      <c r="BR1195" s="58"/>
      <c r="BS1195" s="58"/>
      <c r="BT1195" s="58"/>
      <c r="BU1195" s="58"/>
      <c r="BV1195" s="58"/>
      <c r="BW1195" s="58"/>
      <c r="BX1195" s="58"/>
      <c r="BY1195" s="58"/>
      <c r="BZ1195" s="58"/>
      <c r="CA1195" s="58"/>
      <c r="CB1195" s="58"/>
      <c r="CC1195" s="58"/>
      <c r="CD1195" s="58"/>
      <c r="CE1195" s="58"/>
      <c r="CF1195" s="58"/>
      <c r="CG1195" s="58"/>
      <c r="CH1195" s="58"/>
      <c r="CI1195" s="58"/>
      <c r="CJ1195" s="58"/>
    </row>
    <row r="1196" spans="1:88" s="71" customFormat="1" ht="12.75" customHeight="1" x14ac:dyDescent="0.2">
      <c r="A1196" s="72"/>
      <c r="B1196" s="67"/>
      <c r="C1196" s="60" t="s">
        <v>17</v>
      </c>
      <c r="D1196" s="60"/>
      <c r="E1196" s="70">
        <f t="shared" si="17"/>
        <v>0</v>
      </c>
      <c r="F1196" s="70"/>
      <c r="G1196" s="70"/>
      <c r="H1196" s="60"/>
      <c r="I1196" s="57"/>
      <c r="J1196" s="57"/>
      <c r="K1196" s="57"/>
      <c r="L1196" s="58"/>
      <c r="M1196" s="58"/>
      <c r="N1196" s="58"/>
      <c r="O1196" s="58"/>
      <c r="P1196" s="58"/>
      <c r="Q1196" s="58"/>
      <c r="R1196" s="58"/>
      <c r="S1196" s="58"/>
      <c r="T1196" s="58"/>
      <c r="U1196" s="58"/>
      <c r="V1196" s="58"/>
      <c r="W1196" s="58"/>
      <c r="X1196" s="58"/>
      <c r="Y1196" s="58"/>
      <c r="Z1196" s="58"/>
      <c r="AA1196" s="58"/>
      <c r="AB1196" s="58"/>
      <c r="AC1196" s="58"/>
      <c r="AD1196" s="58"/>
      <c r="AE1196" s="58"/>
      <c r="AF1196" s="58"/>
      <c r="AG1196" s="58"/>
      <c r="AH1196" s="58"/>
      <c r="AI1196" s="58"/>
      <c r="AJ1196" s="58"/>
      <c r="AK1196" s="58"/>
      <c r="AL1196" s="58"/>
      <c r="AM1196" s="58"/>
      <c r="AN1196" s="58"/>
      <c r="AO1196" s="58"/>
      <c r="AP1196" s="58"/>
      <c r="AQ1196" s="58"/>
      <c r="AR1196" s="58"/>
      <c r="AS1196" s="58"/>
      <c r="AT1196" s="58"/>
      <c r="AU1196" s="58"/>
      <c r="AV1196" s="58"/>
      <c r="AW1196" s="58"/>
      <c r="AX1196" s="58"/>
      <c r="AY1196" s="58"/>
      <c r="AZ1196" s="58"/>
      <c r="BA1196" s="58"/>
      <c r="BB1196" s="58"/>
      <c r="BC1196" s="58"/>
      <c r="BD1196" s="58"/>
      <c r="BE1196" s="58"/>
      <c r="BF1196" s="58"/>
      <c r="BG1196" s="58"/>
      <c r="BH1196" s="58"/>
      <c r="BI1196" s="58"/>
      <c r="BJ1196" s="58"/>
      <c r="BK1196" s="58"/>
      <c r="BL1196" s="58"/>
      <c r="BM1196" s="58"/>
      <c r="BN1196" s="58"/>
      <c r="BO1196" s="58"/>
      <c r="BP1196" s="58"/>
      <c r="BQ1196" s="58"/>
      <c r="BR1196" s="58"/>
      <c r="BS1196" s="58"/>
      <c r="BT1196" s="58"/>
      <c r="BU1196" s="58"/>
      <c r="BV1196" s="58"/>
      <c r="BW1196" s="58"/>
      <c r="BX1196" s="58"/>
      <c r="BY1196" s="58"/>
      <c r="BZ1196" s="58"/>
      <c r="CA1196" s="58"/>
      <c r="CB1196" s="58"/>
      <c r="CC1196" s="58"/>
      <c r="CD1196" s="58"/>
      <c r="CE1196" s="58"/>
      <c r="CF1196" s="58"/>
      <c r="CG1196" s="58"/>
      <c r="CH1196" s="58"/>
      <c r="CI1196" s="58"/>
      <c r="CJ1196" s="58"/>
    </row>
    <row r="1197" spans="1:88" s="71" customFormat="1" ht="12.75" customHeight="1" x14ac:dyDescent="0.2">
      <c r="A1197" s="72"/>
      <c r="B1197" s="63" t="s">
        <v>150</v>
      </c>
      <c r="C1197" s="60" t="s">
        <v>64</v>
      </c>
      <c r="D1197" s="68"/>
      <c r="E1197" s="70">
        <f t="shared" si="17"/>
        <v>0</v>
      </c>
      <c r="F1197" s="70"/>
      <c r="G1197" s="70"/>
      <c r="H1197" s="68"/>
      <c r="I1197" s="57"/>
      <c r="J1197" s="57"/>
      <c r="K1197" s="57"/>
      <c r="L1197" s="58"/>
      <c r="M1197" s="58"/>
      <c r="N1197" s="58"/>
      <c r="O1197" s="58"/>
      <c r="P1197" s="58"/>
      <c r="Q1197" s="58"/>
      <c r="R1197" s="58"/>
      <c r="S1197" s="58"/>
      <c r="T1197" s="58"/>
      <c r="U1197" s="58"/>
      <c r="V1197" s="58"/>
      <c r="W1197" s="58"/>
      <c r="X1197" s="58"/>
      <c r="Y1197" s="58"/>
      <c r="Z1197" s="58"/>
      <c r="AA1197" s="58"/>
      <c r="AB1197" s="58"/>
      <c r="AC1197" s="58"/>
      <c r="AD1197" s="58"/>
      <c r="AE1197" s="58"/>
      <c r="AF1197" s="58"/>
      <c r="AG1197" s="58"/>
      <c r="AH1197" s="58"/>
      <c r="AI1197" s="58"/>
      <c r="AJ1197" s="58"/>
      <c r="AK1197" s="58"/>
      <c r="AL1197" s="58"/>
      <c r="AM1197" s="58"/>
      <c r="AN1197" s="58"/>
      <c r="AO1197" s="58"/>
      <c r="AP1197" s="58"/>
      <c r="AQ1197" s="58"/>
      <c r="AR1197" s="58"/>
      <c r="AS1197" s="58"/>
      <c r="AT1197" s="58"/>
      <c r="AU1197" s="58"/>
      <c r="AV1197" s="58"/>
      <c r="AW1197" s="58"/>
      <c r="AX1197" s="58"/>
      <c r="AY1197" s="58"/>
      <c r="AZ1197" s="58"/>
      <c r="BA1197" s="58"/>
      <c r="BB1197" s="58"/>
      <c r="BC1197" s="58"/>
      <c r="BD1197" s="58"/>
      <c r="BE1197" s="58"/>
      <c r="BF1197" s="58"/>
      <c r="BG1197" s="58"/>
      <c r="BH1197" s="58"/>
      <c r="BI1197" s="58"/>
      <c r="BJ1197" s="58"/>
      <c r="BK1197" s="58"/>
      <c r="BL1197" s="58"/>
      <c r="BM1197" s="58"/>
      <c r="BN1197" s="58"/>
      <c r="BO1197" s="58"/>
      <c r="BP1197" s="58"/>
      <c r="BQ1197" s="58"/>
      <c r="BR1197" s="58"/>
      <c r="BS1197" s="58"/>
      <c r="BT1197" s="58"/>
      <c r="BU1197" s="58"/>
      <c r="BV1197" s="58"/>
      <c r="BW1197" s="58"/>
      <c r="BX1197" s="58"/>
      <c r="BY1197" s="58"/>
      <c r="BZ1197" s="58"/>
      <c r="CA1197" s="58"/>
      <c r="CB1197" s="58"/>
      <c r="CC1197" s="58"/>
      <c r="CD1197" s="58"/>
      <c r="CE1197" s="58"/>
      <c r="CF1197" s="58"/>
      <c r="CG1197" s="58"/>
      <c r="CH1197" s="58"/>
      <c r="CI1197" s="58"/>
      <c r="CJ1197" s="58"/>
    </row>
    <row r="1198" spans="1:88" s="71" customFormat="1" ht="12.75" customHeight="1" x14ac:dyDescent="0.2">
      <c r="A1198" s="76"/>
      <c r="B1198" s="63"/>
      <c r="C1198" s="60" t="s">
        <v>17</v>
      </c>
      <c r="D1198" s="68"/>
      <c r="E1198" s="70">
        <f t="shared" si="17"/>
        <v>0</v>
      </c>
      <c r="F1198" s="70"/>
      <c r="G1198" s="70"/>
      <c r="H1198" s="68"/>
      <c r="I1198" s="57"/>
      <c r="J1198" s="57"/>
      <c r="K1198" s="57"/>
      <c r="L1198" s="58"/>
      <c r="M1198" s="58"/>
      <c r="N1198" s="58"/>
      <c r="O1198" s="58"/>
      <c r="P1198" s="58"/>
      <c r="Q1198" s="58"/>
      <c r="R1198" s="58"/>
      <c r="S1198" s="58"/>
      <c r="T1198" s="58"/>
      <c r="U1198" s="58"/>
      <c r="V1198" s="58"/>
      <c r="W1198" s="58"/>
      <c r="X1198" s="58"/>
      <c r="Y1198" s="58"/>
      <c r="Z1198" s="58"/>
      <c r="AA1198" s="58"/>
      <c r="AB1198" s="58"/>
      <c r="AC1198" s="58"/>
      <c r="AD1198" s="58"/>
      <c r="AE1198" s="58"/>
      <c r="AF1198" s="58"/>
      <c r="AG1198" s="58"/>
      <c r="AH1198" s="58"/>
      <c r="AI1198" s="58"/>
      <c r="AJ1198" s="58"/>
      <c r="AK1198" s="58"/>
      <c r="AL1198" s="58"/>
      <c r="AM1198" s="58"/>
      <c r="AN1198" s="58"/>
      <c r="AO1198" s="58"/>
      <c r="AP1198" s="58"/>
      <c r="AQ1198" s="58"/>
      <c r="AR1198" s="58"/>
      <c r="AS1198" s="58"/>
      <c r="AT1198" s="58"/>
      <c r="AU1198" s="58"/>
      <c r="AV1198" s="58"/>
      <c r="AW1198" s="58"/>
      <c r="AX1198" s="58"/>
      <c r="AY1198" s="58"/>
      <c r="AZ1198" s="58"/>
      <c r="BA1198" s="58"/>
      <c r="BB1198" s="58"/>
      <c r="BC1198" s="58"/>
      <c r="BD1198" s="58"/>
      <c r="BE1198" s="58"/>
      <c r="BF1198" s="58"/>
      <c r="BG1198" s="58"/>
      <c r="BH1198" s="58"/>
      <c r="BI1198" s="58"/>
      <c r="BJ1198" s="58"/>
      <c r="BK1198" s="58"/>
      <c r="BL1198" s="58"/>
      <c r="BM1198" s="58"/>
      <c r="BN1198" s="58"/>
      <c r="BO1198" s="58"/>
      <c r="BP1198" s="58"/>
      <c r="BQ1198" s="58"/>
      <c r="BR1198" s="58"/>
      <c r="BS1198" s="58"/>
      <c r="BT1198" s="58"/>
      <c r="BU1198" s="58"/>
      <c r="BV1198" s="58"/>
      <c r="BW1198" s="58"/>
      <c r="BX1198" s="58"/>
      <c r="BY1198" s="58"/>
      <c r="BZ1198" s="58"/>
      <c r="CA1198" s="58"/>
      <c r="CB1198" s="58"/>
      <c r="CC1198" s="58"/>
      <c r="CD1198" s="58"/>
      <c r="CE1198" s="58"/>
      <c r="CF1198" s="58"/>
      <c r="CG1198" s="58"/>
      <c r="CH1198" s="58"/>
      <c r="CI1198" s="58"/>
      <c r="CJ1198" s="58"/>
    </row>
    <row r="1199" spans="1:88" s="71" customFormat="1" ht="12.75" customHeight="1" x14ac:dyDescent="0.2">
      <c r="A1199" s="18">
        <v>34</v>
      </c>
      <c r="B1199" s="69" t="s">
        <v>181</v>
      </c>
      <c r="C1199" s="60"/>
      <c r="D1199" s="68"/>
      <c r="E1199" s="64">
        <f t="shared" si="17"/>
        <v>1</v>
      </c>
      <c r="F1199" s="64"/>
      <c r="G1199" s="70">
        <v>1</v>
      </c>
      <c r="H1199" s="68"/>
      <c r="I1199" s="57"/>
      <c r="J1199" s="57"/>
      <c r="K1199" s="57"/>
      <c r="L1199" s="58"/>
      <c r="M1199" s="58"/>
      <c r="N1199" s="58"/>
      <c r="O1199" s="58"/>
      <c r="P1199" s="58"/>
      <c r="Q1199" s="58"/>
      <c r="R1199" s="58"/>
      <c r="S1199" s="58"/>
      <c r="T1199" s="58"/>
      <c r="U1199" s="58"/>
      <c r="V1199" s="58"/>
      <c r="W1199" s="58"/>
      <c r="X1199" s="58"/>
      <c r="Y1199" s="58"/>
      <c r="Z1199" s="58"/>
      <c r="AA1199" s="58"/>
      <c r="AB1199" s="58"/>
      <c r="AC1199" s="58"/>
      <c r="AD1199" s="58"/>
      <c r="AE1199" s="58"/>
      <c r="AF1199" s="58"/>
      <c r="AG1199" s="58"/>
      <c r="AH1199" s="58"/>
      <c r="AI1199" s="58"/>
      <c r="AJ1199" s="58"/>
      <c r="AK1199" s="58"/>
      <c r="AL1199" s="58"/>
      <c r="AM1199" s="58"/>
      <c r="AN1199" s="58"/>
      <c r="AO1199" s="58"/>
      <c r="AP1199" s="58"/>
      <c r="AQ1199" s="58"/>
      <c r="AR1199" s="58"/>
      <c r="AS1199" s="58"/>
      <c r="AT1199" s="58"/>
      <c r="AU1199" s="58"/>
      <c r="AV1199" s="58"/>
      <c r="AW1199" s="58"/>
      <c r="AX1199" s="58"/>
      <c r="AY1199" s="58"/>
      <c r="AZ1199" s="58"/>
      <c r="BA1199" s="58"/>
      <c r="BB1199" s="58"/>
      <c r="BC1199" s="58"/>
      <c r="BD1199" s="58"/>
      <c r="BE1199" s="58"/>
      <c r="BF1199" s="58"/>
      <c r="BG1199" s="58"/>
      <c r="BH1199" s="58"/>
      <c r="BI1199" s="58"/>
      <c r="BJ1199" s="58"/>
      <c r="BK1199" s="58"/>
      <c r="BL1199" s="58"/>
      <c r="BM1199" s="58"/>
      <c r="BN1199" s="58"/>
      <c r="BO1199" s="58"/>
      <c r="BP1199" s="58"/>
      <c r="BQ1199" s="58"/>
      <c r="BR1199" s="58"/>
      <c r="BS1199" s="58"/>
      <c r="BT1199" s="58"/>
      <c r="BU1199" s="58"/>
      <c r="BV1199" s="58"/>
      <c r="BW1199" s="58"/>
      <c r="BX1199" s="58"/>
      <c r="BY1199" s="58"/>
      <c r="BZ1199" s="58"/>
      <c r="CA1199" s="58"/>
      <c r="CB1199" s="58"/>
      <c r="CC1199" s="58"/>
      <c r="CD1199" s="58"/>
      <c r="CE1199" s="58"/>
      <c r="CF1199" s="58"/>
      <c r="CG1199" s="58"/>
      <c r="CH1199" s="58"/>
      <c r="CI1199" s="58"/>
      <c r="CJ1199" s="58"/>
    </row>
    <row r="1200" spans="1:88" s="71" customFormat="1" ht="12.75" customHeight="1" x14ac:dyDescent="0.2">
      <c r="A1200" s="72"/>
      <c r="B1200" s="73"/>
      <c r="C1200" s="60" t="s">
        <v>17</v>
      </c>
      <c r="D1200" s="61"/>
      <c r="E1200" s="64">
        <f t="shared" si="17"/>
        <v>446.99099999999999</v>
      </c>
      <c r="F1200" s="64">
        <f>F1202+F1204+F1206+F1208</f>
        <v>0</v>
      </c>
      <c r="G1200" s="70">
        <f>G1202+G1204+G1206+G1208</f>
        <v>446.99099999999999</v>
      </c>
      <c r="H1200" s="61"/>
      <c r="I1200" s="57"/>
      <c r="J1200" s="57"/>
      <c r="K1200" s="57"/>
      <c r="L1200" s="58"/>
      <c r="M1200" s="58"/>
      <c r="N1200" s="58"/>
      <c r="O1200" s="58"/>
      <c r="P1200" s="58"/>
      <c r="Q1200" s="58"/>
      <c r="R1200" s="58"/>
      <c r="S1200" s="58"/>
      <c r="T1200" s="58"/>
      <c r="U1200" s="58"/>
      <c r="V1200" s="58"/>
      <c r="W1200" s="58"/>
      <c r="X1200" s="58"/>
      <c r="Y1200" s="58"/>
      <c r="Z1200" s="58"/>
      <c r="AA1200" s="58"/>
      <c r="AB1200" s="58"/>
      <c r="AC1200" s="58"/>
      <c r="AD1200" s="58"/>
      <c r="AE1200" s="58"/>
      <c r="AF1200" s="58"/>
      <c r="AG1200" s="58"/>
      <c r="AH1200" s="58"/>
      <c r="AI1200" s="58"/>
      <c r="AJ1200" s="58"/>
      <c r="AK1200" s="58"/>
      <c r="AL1200" s="58"/>
      <c r="AM1200" s="58"/>
      <c r="AN1200" s="58"/>
      <c r="AO1200" s="58"/>
      <c r="AP1200" s="58"/>
      <c r="AQ1200" s="58"/>
      <c r="AR1200" s="58"/>
      <c r="AS1200" s="58"/>
      <c r="AT1200" s="58"/>
      <c r="AU1200" s="58"/>
      <c r="AV1200" s="58"/>
      <c r="AW1200" s="58"/>
      <c r="AX1200" s="58"/>
      <c r="AY1200" s="58"/>
      <c r="AZ1200" s="58"/>
      <c r="BA1200" s="58"/>
      <c r="BB1200" s="58"/>
      <c r="BC1200" s="58"/>
      <c r="BD1200" s="58"/>
      <c r="BE1200" s="58"/>
      <c r="BF1200" s="58"/>
      <c r="BG1200" s="58"/>
      <c r="BH1200" s="58"/>
      <c r="BI1200" s="58"/>
      <c r="BJ1200" s="58"/>
      <c r="BK1200" s="58"/>
      <c r="BL1200" s="58"/>
      <c r="BM1200" s="58"/>
      <c r="BN1200" s="58"/>
      <c r="BO1200" s="58"/>
      <c r="BP1200" s="58"/>
      <c r="BQ1200" s="58"/>
      <c r="BR1200" s="58"/>
      <c r="BS1200" s="58"/>
      <c r="BT1200" s="58"/>
      <c r="BU1200" s="58"/>
      <c r="BV1200" s="58"/>
      <c r="BW1200" s="58"/>
      <c r="BX1200" s="58"/>
      <c r="BY1200" s="58"/>
      <c r="BZ1200" s="58"/>
      <c r="CA1200" s="58"/>
      <c r="CB1200" s="58"/>
      <c r="CC1200" s="58"/>
      <c r="CD1200" s="58"/>
      <c r="CE1200" s="58"/>
      <c r="CF1200" s="58"/>
      <c r="CG1200" s="58"/>
      <c r="CH1200" s="58"/>
      <c r="CI1200" s="58"/>
      <c r="CJ1200" s="58"/>
    </row>
    <row r="1201" spans="1:110" s="71" customFormat="1" ht="12.75" customHeight="1" x14ac:dyDescent="0.2">
      <c r="A1201" s="72"/>
      <c r="B1201" s="63" t="s">
        <v>143</v>
      </c>
      <c r="C1201" s="60" t="s">
        <v>20</v>
      </c>
      <c r="D1201" s="60"/>
      <c r="E1201" s="64">
        <f t="shared" si="17"/>
        <v>0.32100000000000001</v>
      </c>
      <c r="F1201" s="64"/>
      <c r="G1201" s="70">
        <v>0.32100000000000001</v>
      </c>
      <c r="H1201" s="60"/>
      <c r="I1201" s="57"/>
      <c r="J1201" s="57"/>
      <c r="K1201" s="57"/>
      <c r="L1201" s="58"/>
      <c r="M1201" s="58"/>
      <c r="N1201" s="58"/>
      <c r="O1201" s="58"/>
      <c r="P1201" s="58"/>
      <c r="Q1201" s="58"/>
      <c r="R1201" s="58"/>
      <c r="S1201" s="58"/>
      <c r="T1201" s="58"/>
      <c r="U1201" s="58"/>
      <c r="V1201" s="58"/>
      <c r="W1201" s="58"/>
      <c r="X1201" s="58"/>
      <c r="Y1201" s="58"/>
      <c r="Z1201" s="58"/>
      <c r="AA1201" s="58"/>
      <c r="AB1201" s="58"/>
      <c r="AC1201" s="58"/>
      <c r="AD1201" s="58"/>
      <c r="AE1201" s="58"/>
      <c r="AF1201" s="58"/>
      <c r="AG1201" s="58"/>
      <c r="AH1201" s="58"/>
      <c r="AI1201" s="58"/>
      <c r="AJ1201" s="58"/>
      <c r="AK1201" s="58"/>
      <c r="AL1201" s="58"/>
      <c r="AM1201" s="58"/>
      <c r="AN1201" s="58"/>
      <c r="AO1201" s="58"/>
      <c r="AP1201" s="58"/>
      <c r="AQ1201" s="58"/>
      <c r="AR1201" s="58"/>
      <c r="AS1201" s="58"/>
      <c r="AT1201" s="58"/>
      <c r="AU1201" s="58"/>
      <c r="AV1201" s="58"/>
      <c r="AW1201" s="58"/>
      <c r="AX1201" s="58"/>
      <c r="AY1201" s="58"/>
      <c r="AZ1201" s="58"/>
      <c r="BA1201" s="58"/>
      <c r="BB1201" s="58"/>
      <c r="BC1201" s="58"/>
      <c r="BD1201" s="58"/>
      <c r="BE1201" s="58"/>
      <c r="BF1201" s="58"/>
      <c r="BG1201" s="58"/>
      <c r="BH1201" s="58"/>
      <c r="BI1201" s="58"/>
      <c r="BJ1201" s="58"/>
      <c r="BK1201" s="58"/>
      <c r="BL1201" s="58"/>
      <c r="BM1201" s="58"/>
      <c r="BN1201" s="58"/>
      <c r="BO1201" s="58"/>
      <c r="BP1201" s="58"/>
      <c r="BQ1201" s="58"/>
      <c r="BR1201" s="58"/>
      <c r="BS1201" s="58"/>
      <c r="BT1201" s="58"/>
      <c r="BU1201" s="58"/>
      <c r="BV1201" s="58"/>
      <c r="BW1201" s="58"/>
      <c r="BX1201" s="58"/>
      <c r="BY1201" s="58"/>
      <c r="BZ1201" s="58"/>
      <c r="CA1201" s="58"/>
      <c r="CB1201" s="58"/>
      <c r="CC1201" s="58"/>
      <c r="CD1201" s="58"/>
      <c r="CE1201" s="58"/>
      <c r="CF1201" s="58"/>
      <c r="CG1201" s="58"/>
      <c r="CH1201" s="58"/>
      <c r="CI1201" s="58"/>
      <c r="CJ1201" s="58"/>
    </row>
    <row r="1202" spans="1:110" s="71" customFormat="1" ht="12.75" customHeight="1" x14ac:dyDescent="0.2">
      <c r="A1202" s="72"/>
      <c r="B1202" s="63"/>
      <c r="C1202" s="60" t="s">
        <v>17</v>
      </c>
      <c r="D1202" s="60"/>
      <c r="E1202" s="64">
        <f t="shared" si="17"/>
        <v>446.99099999999999</v>
      </c>
      <c r="F1202" s="64"/>
      <c r="G1202" s="70">
        <v>446.99099999999999</v>
      </c>
      <c r="H1202" s="60"/>
      <c r="I1202" s="57"/>
      <c r="J1202" s="57"/>
      <c r="K1202" s="57"/>
      <c r="L1202" s="58"/>
      <c r="M1202" s="58"/>
      <c r="N1202" s="58"/>
      <c r="O1202" s="58"/>
      <c r="P1202" s="58"/>
      <c r="Q1202" s="58"/>
      <c r="R1202" s="58"/>
      <c r="S1202" s="58"/>
      <c r="T1202" s="58"/>
      <c r="U1202" s="58"/>
      <c r="V1202" s="58"/>
      <c r="W1202" s="58"/>
      <c r="X1202" s="58"/>
      <c r="Y1202" s="58"/>
      <c r="Z1202" s="58"/>
      <c r="AA1202" s="58"/>
      <c r="AB1202" s="58"/>
      <c r="AC1202" s="58"/>
      <c r="AD1202" s="58"/>
      <c r="AE1202" s="58"/>
      <c r="AF1202" s="58"/>
      <c r="AG1202" s="58"/>
      <c r="AH1202" s="58"/>
      <c r="AI1202" s="58"/>
      <c r="AJ1202" s="58"/>
      <c r="AK1202" s="58"/>
      <c r="AL1202" s="58"/>
      <c r="AM1202" s="58"/>
      <c r="AN1202" s="58"/>
      <c r="AO1202" s="58"/>
      <c r="AP1202" s="58"/>
      <c r="AQ1202" s="58"/>
      <c r="AR1202" s="58"/>
      <c r="AS1202" s="58"/>
      <c r="AT1202" s="58"/>
      <c r="AU1202" s="58"/>
      <c r="AV1202" s="58"/>
      <c r="AW1202" s="58"/>
      <c r="AX1202" s="58"/>
      <c r="AY1202" s="58"/>
      <c r="AZ1202" s="58"/>
      <c r="BA1202" s="58"/>
      <c r="BB1202" s="58"/>
      <c r="BC1202" s="58"/>
      <c r="BD1202" s="58"/>
      <c r="BE1202" s="58"/>
      <c r="BF1202" s="58"/>
      <c r="BG1202" s="58"/>
      <c r="BH1202" s="58"/>
      <c r="BI1202" s="58"/>
      <c r="BJ1202" s="58"/>
      <c r="BK1202" s="58"/>
      <c r="BL1202" s="58"/>
      <c r="BM1202" s="58"/>
      <c r="BN1202" s="58"/>
      <c r="BO1202" s="58"/>
      <c r="BP1202" s="58"/>
      <c r="BQ1202" s="58"/>
      <c r="BR1202" s="58"/>
      <c r="BS1202" s="58"/>
      <c r="BT1202" s="58"/>
      <c r="BU1202" s="58"/>
      <c r="BV1202" s="58"/>
      <c r="BW1202" s="58"/>
      <c r="BX1202" s="58"/>
      <c r="BY1202" s="58"/>
      <c r="BZ1202" s="58"/>
      <c r="CA1202" s="58"/>
      <c r="CB1202" s="58"/>
      <c r="CC1202" s="58"/>
      <c r="CD1202" s="58"/>
      <c r="CE1202" s="58"/>
      <c r="CF1202" s="58"/>
      <c r="CG1202" s="58"/>
      <c r="CH1202" s="58"/>
      <c r="CI1202" s="58"/>
      <c r="CJ1202" s="58"/>
    </row>
    <row r="1203" spans="1:110" s="71" customFormat="1" ht="12.75" customHeight="1" x14ac:dyDescent="0.2">
      <c r="A1203" s="72"/>
      <c r="B1203" s="63" t="s">
        <v>145</v>
      </c>
      <c r="C1203" s="60" t="s">
        <v>20</v>
      </c>
      <c r="D1203" s="60"/>
      <c r="E1203" s="64">
        <f t="shared" si="17"/>
        <v>0</v>
      </c>
      <c r="F1203" s="64"/>
      <c r="G1203" s="70"/>
      <c r="H1203" s="60"/>
      <c r="I1203" s="57"/>
      <c r="J1203" s="57"/>
      <c r="K1203" s="57"/>
      <c r="L1203" s="58"/>
      <c r="M1203" s="58"/>
      <c r="N1203" s="58"/>
      <c r="O1203" s="58"/>
      <c r="P1203" s="58"/>
      <c r="Q1203" s="58"/>
      <c r="R1203" s="58"/>
      <c r="S1203" s="58"/>
      <c r="T1203" s="58"/>
      <c r="U1203" s="58"/>
      <c r="V1203" s="58"/>
      <c r="W1203" s="58"/>
      <c r="X1203" s="58"/>
      <c r="Y1203" s="58"/>
      <c r="Z1203" s="58"/>
      <c r="AA1203" s="58"/>
      <c r="AB1203" s="58"/>
      <c r="AC1203" s="58"/>
      <c r="AD1203" s="58"/>
      <c r="AE1203" s="58"/>
      <c r="AF1203" s="58"/>
      <c r="AG1203" s="58"/>
      <c r="AH1203" s="58"/>
      <c r="AI1203" s="58"/>
      <c r="AJ1203" s="58"/>
      <c r="AK1203" s="58"/>
      <c r="AL1203" s="58"/>
      <c r="AM1203" s="58"/>
      <c r="AN1203" s="58"/>
      <c r="AO1203" s="58"/>
      <c r="AP1203" s="58"/>
      <c r="AQ1203" s="58"/>
      <c r="AR1203" s="58"/>
      <c r="AS1203" s="58"/>
      <c r="AT1203" s="58"/>
      <c r="AU1203" s="58"/>
      <c r="AV1203" s="58"/>
      <c r="AW1203" s="58"/>
      <c r="AX1203" s="58"/>
      <c r="AY1203" s="58"/>
      <c r="AZ1203" s="58"/>
      <c r="BA1203" s="58"/>
      <c r="BB1203" s="58"/>
      <c r="BC1203" s="58"/>
      <c r="BD1203" s="58"/>
      <c r="BE1203" s="58"/>
      <c r="BF1203" s="58"/>
      <c r="BG1203" s="58"/>
      <c r="BH1203" s="58"/>
      <c r="BI1203" s="58"/>
      <c r="BJ1203" s="58"/>
      <c r="BK1203" s="58"/>
      <c r="BL1203" s="58"/>
      <c r="BM1203" s="58"/>
      <c r="BN1203" s="58"/>
      <c r="BO1203" s="58"/>
      <c r="BP1203" s="58"/>
      <c r="BQ1203" s="58"/>
      <c r="BR1203" s="58"/>
      <c r="BS1203" s="58"/>
      <c r="BT1203" s="58"/>
      <c r="BU1203" s="58"/>
      <c r="BV1203" s="58"/>
      <c r="BW1203" s="58"/>
      <c r="BX1203" s="58"/>
      <c r="BY1203" s="58"/>
      <c r="BZ1203" s="58"/>
      <c r="CA1203" s="58"/>
      <c r="CB1203" s="58"/>
      <c r="CC1203" s="58"/>
      <c r="CD1203" s="58"/>
      <c r="CE1203" s="58"/>
      <c r="CF1203" s="58"/>
      <c r="CG1203" s="58"/>
      <c r="CH1203" s="58"/>
      <c r="CI1203" s="58"/>
      <c r="CJ1203" s="58"/>
    </row>
    <row r="1204" spans="1:110" s="71" customFormat="1" ht="12.75" customHeight="1" x14ac:dyDescent="0.2">
      <c r="A1204" s="72"/>
      <c r="B1204" s="63"/>
      <c r="C1204" s="60" t="s">
        <v>17</v>
      </c>
      <c r="D1204" s="60"/>
      <c r="E1204" s="64">
        <f t="shared" si="17"/>
        <v>0</v>
      </c>
      <c r="F1204" s="64"/>
      <c r="G1204" s="70"/>
      <c r="H1204" s="60"/>
      <c r="I1204" s="57"/>
      <c r="J1204" s="57"/>
      <c r="K1204" s="57"/>
      <c r="L1204" s="58"/>
      <c r="M1204" s="58"/>
      <c r="N1204" s="58"/>
      <c r="O1204" s="58"/>
      <c r="P1204" s="58"/>
      <c r="Q1204" s="58"/>
      <c r="R1204" s="58"/>
      <c r="S1204" s="58"/>
      <c r="T1204" s="58"/>
      <c r="U1204" s="58"/>
      <c r="V1204" s="58"/>
      <c r="W1204" s="58"/>
      <c r="X1204" s="58"/>
      <c r="Y1204" s="58"/>
      <c r="Z1204" s="58"/>
      <c r="AA1204" s="58"/>
      <c r="AB1204" s="58"/>
      <c r="AC1204" s="58"/>
      <c r="AD1204" s="58"/>
      <c r="AE1204" s="58"/>
      <c r="AF1204" s="58"/>
      <c r="AG1204" s="58"/>
      <c r="AH1204" s="58"/>
      <c r="AI1204" s="58"/>
      <c r="AJ1204" s="58"/>
      <c r="AK1204" s="58"/>
      <c r="AL1204" s="58"/>
      <c r="AM1204" s="58"/>
      <c r="AN1204" s="58"/>
      <c r="AO1204" s="58"/>
      <c r="AP1204" s="58"/>
      <c r="AQ1204" s="58"/>
      <c r="AR1204" s="58"/>
      <c r="AS1204" s="58"/>
      <c r="AT1204" s="58"/>
      <c r="AU1204" s="58"/>
      <c r="AV1204" s="58"/>
      <c r="AW1204" s="58"/>
      <c r="AX1204" s="58"/>
      <c r="AY1204" s="58"/>
      <c r="AZ1204" s="58"/>
      <c r="BA1204" s="58"/>
      <c r="BB1204" s="58"/>
      <c r="BC1204" s="58"/>
      <c r="BD1204" s="58"/>
      <c r="BE1204" s="58"/>
      <c r="BF1204" s="58"/>
      <c r="BG1204" s="58"/>
      <c r="BH1204" s="58"/>
      <c r="BI1204" s="58"/>
      <c r="BJ1204" s="58"/>
      <c r="BK1204" s="58"/>
      <c r="BL1204" s="58"/>
      <c r="BM1204" s="58"/>
      <c r="BN1204" s="58"/>
      <c r="BO1204" s="58"/>
      <c r="BP1204" s="58"/>
      <c r="BQ1204" s="58"/>
      <c r="BR1204" s="58"/>
      <c r="BS1204" s="58"/>
      <c r="BT1204" s="58"/>
      <c r="BU1204" s="58"/>
      <c r="BV1204" s="58"/>
      <c r="BW1204" s="58"/>
      <c r="BX1204" s="58"/>
      <c r="BY1204" s="58"/>
      <c r="BZ1204" s="58"/>
      <c r="CA1204" s="58"/>
      <c r="CB1204" s="58"/>
      <c r="CC1204" s="58"/>
      <c r="CD1204" s="58"/>
      <c r="CE1204" s="58"/>
      <c r="CF1204" s="58"/>
      <c r="CG1204" s="58"/>
      <c r="CH1204" s="58"/>
      <c r="CI1204" s="58"/>
      <c r="CJ1204" s="58"/>
    </row>
    <row r="1205" spans="1:110" s="71" customFormat="1" ht="12.75" customHeight="1" x14ac:dyDescent="0.2">
      <c r="A1205" s="72"/>
      <c r="B1205" s="67" t="s">
        <v>147</v>
      </c>
      <c r="C1205" s="60" t="s">
        <v>148</v>
      </c>
      <c r="D1205" s="60"/>
      <c r="E1205" s="64">
        <f t="shared" si="17"/>
        <v>0</v>
      </c>
      <c r="F1205" s="64"/>
      <c r="G1205" s="70"/>
      <c r="H1205" s="60"/>
      <c r="I1205" s="57"/>
      <c r="J1205" s="57"/>
      <c r="K1205" s="57"/>
      <c r="L1205" s="58"/>
      <c r="M1205" s="58"/>
      <c r="N1205" s="58"/>
      <c r="O1205" s="58"/>
      <c r="P1205" s="58"/>
      <c r="Q1205" s="58"/>
      <c r="R1205" s="58"/>
      <c r="S1205" s="58"/>
      <c r="T1205" s="58"/>
      <c r="U1205" s="58"/>
      <c r="V1205" s="58"/>
      <c r="W1205" s="58"/>
      <c r="X1205" s="58"/>
      <c r="Y1205" s="58"/>
      <c r="Z1205" s="58"/>
      <c r="AA1205" s="58"/>
      <c r="AB1205" s="58"/>
      <c r="AC1205" s="58"/>
      <c r="AD1205" s="58"/>
      <c r="AE1205" s="58"/>
      <c r="AF1205" s="58"/>
      <c r="AG1205" s="58"/>
      <c r="AH1205" s="58"/>
      <c r="AI1205" s="58"/>
      <c r="AJ1205" s="58"/>
      <c r="AK1205" s="58"/>
      <c r="AL1205" s="58"/>
      <c r="AM1205" s="58"/>
      <c r="AN1205" s="58"/>
      <c r="AO1205" s="58"/>
      <c r="AP1205" s="58"/>
      <c r="AQ1205" s="58"/>
      <c r="AR1205" s="58"/>
      <c r="AS1205" s="58"/>
      <c r="AT1205" s="58"/>
      <c r="AU1205" s="58"/>
      <c r="AV1205" s="58"/>
      <c r="AW1205" s="58"/>
      <c r="AX1205" s="58"/>
      <c r="AY1205" s="58"/>
      <c r="AZ1205" s="58"/>
      <c r="BA1205" s="58"/>
      <c r="BB1205" s="58"/>
      <c r="BC1205" s="58"/>
      <c r="BD1205" s="58"/>
      <c r="BE1205" s="58"/>
      <c r="BF1205" s="58"/>
      <c r="BG1205" s="58"/>
      <c r="BH1205" s="58"/>
      <c r="BI1205" s="58"/>
      <c r="BJ1205" s="58"/>
      <c r="BK1205" s="58"/>
      <c r="BL1205" s="58"/>
      <c r="BM1205" s="58"/>
      <c r="BN1205" s="58"/>
      <c r="BO1205" s="58"/>
      <c r="BP1205" s="58"/>
      <c r="BQ1205" s="58"/>
      <c r="BR1205" s="58"/>
      <c r="BS1205" s="58"/>
      <c r="BT1205" s="58"/>
      <c r="BU1205" s="58"/>
      <c r="BV1205" s="58"/>
      <c r="BW1205" s="58"/>
      <c r="BX1205" s="58"/>
      <c r="BY1205" s="58"/>
      <c r="BZ1205" s="58"/>
      <c r="CA1205" s="58"/>
      <c r="CB1205" s="58"/>
      <c r="CC1205" s="58"/>
      <c r="CD1205" s="58"/>
      <c r="CE1205" s="58"/>
      <c r="CF1205" s="58"/>
      <c r="CG1205" s="58"/>
      <c r="CH1205" s="58"/>
      <c r="CI1205" s="58"/>
      <c r="CJ1205" s="58"/>
    </row>
    <row r="1206" spans="1:110" s="71" customFormat="1" ht="12.75" customHeight="1" x14ac:dyDescent="0.2">
      <c r="A1206" s="72"/>
      <c r="B1206" s="67"/>
      <c r="C1206" s="60" t="s">
        <v>17</v>
      </c>
      <c r="D1206" s="60"/>
      <c r="E1206" s="64">
        <f t="shared" si="17"/>
        <v>0</v>
      </c>
      <c r="F1206" s="64"/>
      <c r="G1206" s="70"/>
      <c r="H1206" s="60"/>
      <c r="I1206" s="57"/>
      <c r="J1206" s="57"/>
      <c r="K1206" s="57"/>
      <c r="L1206" s="58"/>
      <c r="M1206" s="58"/>
      <c r="N1206" s="58"/>
      <c r="O1206" s="58"/>
      <c r="P1206" s="58"/>
      <c r="Q1206" s="58"/>
      <c r="R1206" s="58"/>
      <c r="S1206" s="58"/>
      <c r="T1206" s="58"/>
      <c r="U1206" s="58"/>
      <c r="V1206" s="58"/>
      <c r="W1206" s="58"/>
      <c r="X1206" s="58"/>
      <c r="Y1206" s="58"/>
      <c r="Z1206" s="58"/>
      <c r="AA1206" s="58"/>
      <c r="AB1206" s="58"/>
      <c r="AC1206" s="58"/>
      <c r="AD1206" s="58"/>
      <c r="AE1206" s="58"/>
      <c r="AF1206" s="58"/>
      <c r="AG1206" s="58"/>
      <c r="AH1206" s="58"/>
      <c r="AI1206" s="58"/>
      <c r="AJ1206" s="58"/>
      <c r="AK1206" s="58"/>
      <c r="AL1206" s="58"/>
      <c r="AM1206" s="58"/>
      <c r="AN1206" s="58"/>
      <c r="AO1206" s="58"/>
      <c r="AP1206" s="58"/>
      <c r="AQ1206" s="58"/>
      <c r="AR1206" s="58"/>
      <c r="AS1206" s="58"/>
      <c r="AT1206" s="58"/>
      <c r="AU1206" s="58"/>
      <c r="AV1206" s="58"/>
      <c r="AW1206" s="58"/>
      <c r="AX1206" s="58"/>
      <c r="AY1206" s="58"/>
      <c r="AZ1206" s="58"/>
      <c r="BA1206" s="58"/>
      <c r="BB1206" s="58"/>
      <c r="BC1206" s="58"/>
      <c r="BD1206" s="58"/>
      <c r="BE1206" s="58"/>
      <c r="BF1206" s="58"/>
      <c r="BG1206" s="58"/>
      <c r="BH1206" s="58"/>
      <c r="BI1206" s="58"/>
      <c r="BJ1206" s="58"/>
      <c r="BK1206" s="58"/>
      <c r="BL1206" s="58"/>
      <c r="BM1206" s="58"/>
      <c r="BN1206" s="58"/>
      <c r="BO1206" s="58"/>
      <c r="BP1206" s="58"/>
      <c r="BQ1206" s="58"/>
      <c r="BR1206" s="58"/>
      <c r="BS1206" s="58"/>
      <c r="BT1206" s="58"/>
      <c r="BU1206" s="58"/>
      <c r="BV1206" s="58"/>
      <c r="BW1206" s="58"/>
      <c r="BX1206" s="58"/>
      <c r="BY1206" s="58"/>
      <c r="BZ1206" s="58"/>
      <c r="CA1206" s="58"/>
      <c r="CB1206" s="58"/>
      <c r="CC1206" s="58"/>
      <c r="CD1206" s="58"/>
      <c r="CE1206" s="58"/>
      <c r="CF1206" s="58"/>
      <c r="CG1206" s="58"/>
      <c r="CH1206" s="58"/>
      <c r="CI1206" s="58"/>
      <c r="CJ1206" s="58"/>
    </row>
    <row r="1207" spans="1:110" s="71" customFormat="1" ht="12.75" customHeight="1" x14ac:dyDescent="0.2">
      <c r="A1207" s="72"/>
      <c r="B1207" s="63" t="s">
        <v>150</v>
      </c>
      <c r="C1207" s="60" t="s">
        <v>64</v>
      </c>
      <c r="D1207" s="68"/>
      <c r="E1207" s="64">
        <f t="shared" si="17"/>
        <v>0</v>
      </c>
      <c r="F1207" s="64"/>
      <c r="G1207" s="70"/>
      <c r="H1207" s="68"/>
      <c r="I1207" s="57"/>
      <c r="J1207" s="57"/>
      <c r="K1207" s="57"/>
      <c r="L1207" s="58"/>
      <c r="M1207" s="58"/>
      <c r="N1207" s="58"/>
      <c r="O1207" s="58"/>
      <c r="P1207" s="58"/>
      <c r="Q1207" s="58"/>
      <c r="R1207" s="58"/>
      <c r="S1207" s="58"/>
      <c r="T1207" s="58"/>
      <c r="U1207" s="58"/>
      <c r="V1207" s="58"/>
      <c r="W1207" s="58"/>
      <c r="X1207" s="58"/>
      <c r="Y1207" s="58"/>
      <c r="Z1207" s="58"/>
      <c r="AA1207" s="58"/>
      <c r="AB1207" s="58"/>
      <c r="AC1207" s="58"/>
      <c r="AD1207" s="58"/>
      <c r="AE1207" s="58"/>
      <c r="AF1207" s="58"/>
      <c r="AG1207" s="58"/>
      <c r="AH1207" s="58"/>
      <c r="AI1207" s="58"/>
      <c r="AJ1207" s="58"/>
      <c r="AK1207" s="58"/>
      <c r="AL1207" s="58"/>
      <c r="AM1207" s="58"/>
      <c r="AN1207" s="58"/>
      <c r="AO1207" s="58"/>
      <c r="AP1207" s="58"/>
      <c r="AQ1207" s="58"/>
      <c r="AR1207" s="58"/>
      <c r="AS1207" s="58"/>
      <c r="AT1207" s="58"/>
      <c r="AU1207" s="58"/>
      <c r="AV1207" s="58"/>
      <c r="AW1207" s="58"/>
      <c r="AX1207" s="58"/>
      <c r="AY1207" s="58"/>
      <c r="AZ1207" s="58"/>
      <c r="BA1207" s="58"/>
      <c r="BB1207" s="58"/>
      <c r="BC1207" s="58"/>
      <c r="BD1207" s="58"/>
      <c r="BE1207" s="58"/>
      <c r="BF1207" s="58"/>
      <c r="BG1207" s="58"/>
      <c r="BH1207" s="58"/>
      <c r="BI1207" s="58"/>
      <c r="BJ1207" s="58"/>
      <c r="BK1207" s="58"/>
      <c r="BL1207" s="58"/>
      <c r="BM1207" s="58"/>
      <c r="BN1207" s="58"/>
      <c r="BO1207" s="58"/>
      <c r="BP1207" s="58"/>
      <c r="BQ1207" s="58"/>
      <c r="BR1207" s="58"/>
      <c r="BS1207" s="58"/>
      <c r="BT1207" s="58"/>
      <c r="BU1207" s="58"/>
      <c r="BV1207" s="58"/>
      <c r="BW1207" s="58"/>
      <c r="BX1207" s="58"/>
      <c r="BY1207" s="58"/>
      <c r="BZ1207" s="58"/>
      <c r="CA1207" s="58"/>
      <c r="CB1207" s="58"/>
      <c r="CC1207" s="58"/>
      <c r="CD1207" s="58"/>
      <c r="CE1207" s="58"/>
      <c r="CF1207" s="58"/>
      <c r="CG1207" s="58"/>
      <c r="CH1207" s="58"/>
      <c r="CI1207" s="58"/>
      <c r="CJ1207" s="58"/>
    </row>
    <row r="1208" spans="1:110" s="71" customFormat="1" ht="12.75" customHeight="1" x14ac:dyDescent="0.2">
      <c r="A1208" s="76"/>
      <c r="B1208" s="63"/>
      <c r="C1208" s="60" t="s">
        <v>17</v>
      </c>
      <c r="D1208" s="68"/>
      <c r="E1208" s="64">
        <f t="shared" si="17"/>
        <v>0</v>
      </c>
      <c r="F1208" s="64"/>
      <c r="G1208" s="70"/>
      <c r="H1208" s="68"/>
      <c r="I1208" s="57"/>
      <c r="J1208" s="57"/>
      <c r="K1208" s="57"/>
      <c r="L1208" s="58"/>
      <c r="M1208" s="58"/>
      <c r="N1208" s="58"/>
      <c r="O1208" s="58"/>
      <c r="P1208" s="58"/>
      <c r="Q1208" s="58"/>
      <c r="R1208" s="58"/>
      <c r="S1208" s="58"/>
      <c r="T1208" s="58"/>
      <c r="U1208" s="58"/>
      <c r="V1208" s="58"/>
      <c r="W1208" s="58"/>
      <c r="X1208" s="58"/>
      <c r="Y1208" s="58"/>
      <c r="Z1208" s="58"/>
      <c r="AA1208" s="58"/>
      <c r="AB1208" s="58"/>
      <c r="AC1208" s="58"/>
      <c r="AD1208" s="58"/>
      <c r="AE1208" s="58"/>
      <c r="AF1208" s="58"/>
      <c r="AG1208" s="58"/>
      <c r="AH1208" s="58"/>
      <c r="AI1208" s="58"/>
      <c r="AJ1208" s="58"/>
      <c r="AK1208" s="58"/>
      <c r="AL1208" s="58"/>
      <c r="AM1208" s="58"/>
      <c r="AN1208" s="58"/>
      <c r="AO1208" s="58"/>
      <c r="AP1208" s="58"/>
      <c r="AQ1208" s="58"/>
      <c r="AR1208" s="58"/>
      <c r="AS1208" s="58"/>
      <c r="AT1208" s="58"/>
      <c r="AU1208" s="58"/>
      <c r="AV1208" s="58"/>
      <c r="AW1208" s="58"/>
      <c r="AX1208" s="58"/>
      <c r="AY1208" s="58"/>
      <c r="AZ1208" s="58"/>
      <c r="BA1208" s="58"/>
      <c r="BB1208" s="58"/>
      <c r="BC1208" s="58"/>
      <c r="BD1208" s="58"/>
      <c r="BE1208" s="58"/>
      <c r="BF1208" s="58"/>
      <c r="BG1208" s="58"/>
      <c r="BH1208" s="58"/>
      <c r="BI1208" s="58"/>
      <c r="BJ1208" s="58"/>
      <c r="BK1208" s="58"/>
      <c r="BL1208" s="58"/>
      <c r="BM1208" s="58"/>
      <c r="BN1208" s="58"/>
      <c r="BO1208" s="58"/>
      <c r="BP1208" s="58"/>
      <c r="BQ1208" s="58"/>
      <c r="BR1208" s="58"/>
      <c r="BS1208" s="58"/>
      <c r="BT1208" s="58"/>
      <c r="BU1208" s="58"/>
      <c r="BV1208" s="58"/>
      <c r="BW1208" s="58"/>
      <c r="BX1208" s="58"/>
      <c r="BY1208" s="58"/>
      <c r="BZ1208" s="58"/>
      <c r="CA1208" s="58"/>
      <c r="CB1208" s="58"/>
      <c r="CC1208" s="58"/>
      <c r="CD1208" s="58"/>
      <c r="CE1208" s="58"/>
      <c r="CF1208" s="58"/>
      <c r="CG1208" s="58"/>
      <c r="CH1208" s="58"/>
      <c r="CI1208" s="58"/>
      <c r="CJ1208" s="58"/>
    </row>
    <row r="1209" spans="1:110" s="65" customFormat="1" ht="12.75" customHeight="1" x14ac:dyDescent="0.2">
      <c r="A1209" s="18">
        <v>35</v>
      </c>
      <c r="B1209" s="69" t="s">
        <v>182</v>
      </c>
      <c r="C1209" s="60"/>
      <c r="D1209" s="68"/>
      <c r="E1209" s="64">
        <f t="shared" si="17"/>
        <v>1</v>
      </c>
      <c r="F1209" s="64">
        <v>1</v>
      </c>
      <c r="G1209" s="70"/>
      <c r="H1209" s="68"/>
    </row>
    <row r="1210" spans="1:110" s="57" customFormat="1" ht="12.75" customHeight="1" x14ac:dyDescent="0.2">
      <c r="A1210" s="72"/>
      <c r="B1210" s="73"/>
      <c r="C1210" s="60" t="s">
        <v>17</v>
      </c>
      <c r="D1210" s="61"/>
      <c r="E1210" s="64">
        <f t="shared" si="17"/>
        <v>35.914000000000001</v>
      </c>
      <c r="F1210" s="64">
        <f>F1212+F1214+F1216+F1218</f>
        <v>35.914000000000001</v>
      </c>
      <c r="G1210" s="70">
        <f>G1212+G1214+G1216+G1218</f>
        <v>0</v>
      </c>
      <c r="H1210" s="61"/>
      <c r="L1210" s="58"/>
      <c r="M1210" s="58"/>
      <c r="N1210" s="58"/>
      <c r="O1210" s="58"/>
      <c r="P1210" s="58"/>
      <c r="Q1210" s="58"/>
      <c r="R1210" s="58"/>
      <c r="S1210" s="58"/>
      <c r="T1210" s="58"/>
      <c r="U1210" s="58"/>
      <c r="V1210" s="58"/>
      <c r="W1210" s="58"/>
      <c r="X1210" s="58"/>
      <c r="Y1210" s="58"/>
      <c r="Z1210" s="58"/>
      <c r="AA1210" s="58"/>
      <c r="AB1210" s="58"/>
      <c r="AC1210" s="58"/>
      <c r="AD1210" s="58"/>
      <c r="AE1210" s="58"/>
      <c r="AF1210" s="58"/>
      <c r="AG1210" s="58"/>
      <c r="AH1210" s="58"/>
      <c r="AI1210" s="58"/>
      <c r="AJ1210" s="58"/>
      <c r="AK1210" s="58"/>
      <c r="AL1210" s="58"/>
      <c r="AM1210" s="58"/>
      <c r="AN1210" s="58"/>
      <c r="AO1210" s="58"/>
      <c r="AP1210" s="58"/>
      <c r="AQ1210" s="58"/>
      <c r="AR1210" s="58"/>
      <c r="AS1210" s="58"/>
      <c r="AT1210" s="58"/>
      <c r="AU1210" s="58"/>
      <c r="AV1210" s="58"/>
      <c r="AW1210" s="58"/>
      <c r="AX1210" s="58"/>
      <c r="AY1210" s="58"/>
      <c r="AZ1210" s="58"/>
      <c r="BA1210" s="58"/>
      <c r="BB1210" s="58"/>
      <c r="BC1210" s="58"/>
      <c r="BD1210" s="58"/>
      <c r="BE1210" s="58"/>
      <c r="BF1210" s="58"/>
      <c r="BG1210" s="58"/>
      <c r="BH1210" s="58"/>
      <c r="BI1210" s="58"/>
      <c r="BJ1210" s="58"/>
      <c r="BK1210" s="58"/>
      <c r="BL1210" s="58"/>
      <c r="BM1210" s="58"/>
      <c r="BN1210" s="58"/>
      <c r="BO1210" s="58"/>
      <c r="BP1210" s="58"/>
      <c r="BQ1210" s="58"/>
      <c r="BR1210" s="58"/>
      <c r="BS1210" s="58"/>
      <c r="BT1210" s="58"/>
      <c r="BU1210" s="58"/>
      <c r="BV1210" s="58"/>
      <c r="BW1210" s="58"/>
      <c r="BX1210" s="58"/>
      <c r="BY1210" s="58"/>
      <c r="BZ1210" s="58"/>
      <c r="CA1210" s="58"/>
      <c r="CB1210" s="58"/>
      <c r="CC1210" s="58"/>
      <c r="CD1210" s="58"/>
      <c r="CE1210" s="58"/>
      <c r="CF1210" s="58"/>
      <c r="CG1210" s="58"/>
      <c r="CH1210" s="58"/>
      <c r="CI1210" s="58"/>
      <c r="CJ1210" s="58"/>
      <c r="CK1210" s="71"/>
      <c r="CL1210" s="71"/>
      <c r="CM1210" s="71"/>
      <c r="CN1210" s="71"/>
      <c r="CO1210" s="71"/>
      <c r="CP1210" s="71"/>
      <c r="CQ1210" s="71"/>
      <c r="CR1210" s="71"/>
      <c r="CS1210" s="71"/>
      <c r="CT1210" s="71"/>
      <c r="CU1210" s="71"/>
      <c r="CV1210" s="71"/>
      <c r="CW1210" s="71"/>
      <c r="CX1210" s="71"/>
      <c r="CY1210" s="71"/>
      <c r="CZ1210" s="71"/>
      <c r="DA1210" s="71"/>
      <c r="DB1210" s="71"/>
      <c r="DC1210" s="71"/>
      <c r="DD1210" s="71"/>
      <c r="DE1210" s="71"/>
      <c r="DF1210" s="71"/>
    </row>
    <row r="1211" spans="1:110" s="57" customFormat="1" ht="12.75" customHeight="1" x14ac:dyDescent="0.2">
      <c r="A1211" s="72"/>
      <c r="B1211" s="63" t="s">
        <v>143</v>
      </c>
      <c r="C1211" s="60" t="s">
        <v>20</v>
      </c>
      <c r="D1211" s="60"/>
      <c r="E1211" s="64">
        <f t="shared" si="17"/>
        <v>6.0000000000000001E-3</v>
      </c>
      <c r="F1211" s="64">
        <v>6.0000000000000001E-3</v>
      </c>
      <c r="G1211" s="70"/>
      <c r="H1211" s="60"/>
      <c r="L1211" s="58"/>
      <c r="M1211" s="58"/>
      <c r="N1211" s="58"/>
      <c r="O1211" s="58"/>
      <c r="P1211" s="58"/>
      <c r="Q1211" s="58"/>
      <c r="R1211" s="58"/>
      <c r="S1211" s="58"/>
      <c r="T1211" s="58"/>
      <c r="U1211" s="58"/>
      <c r="V1211" s="58"/>
      <c r="W1211" s="58"/>
      <c r="X1211" s="58"/>
      <c r="Y1211" s="58"/>
      <c r="Z1211" s="58"/>
      <c r="AA1211" s="58"/>
      <c r="AB1211" s="58"/>
      <c r="AC1211" s="58"/>
      <c r="AD1211" s="58"/>
      <c r="AE1211" s="58"/>
      <c r="AF1211" s="58"/>
      <c r="AG1211" s="58"/>
      <c r="AH1211" s="58"/>
      <c r="AI1211" s="58"/>
      <c r="AJ1211" s="58"/>
      <c r="AK1211" s="58"/>
      <c r="AL1211" s="58"/>
      <c r="AM1211" s="58"/>
      <c r="AN1211" s="58"/>
      <c r="AO1211" s="58"/>
      <c r="AP1211" s="58"/>
      <c r="AQ1211" s="58"/>
      <c r="AR1211" s="58"/>
      <c r="AS1211" s="58"/>
      <c r="AT1211" s="58"/>
      <c r="AU1211" s="58"/>
      <c r="AV1211" s="58"/>
      <c r="AW1211" s="58"/>
      <c r="AX1211" s="58"/>
      <c r="AY1211" s="58"/>
      <c r="AZ1211" s="58"/>
      <c r="BA1211" s="58"/>
      <c r="BB1211" s="58"/>
      <c r="BC1211" s="58"/>
      <c r="BD1211" s="58"/>
      <c r="BE1211" s="58"/>
      <c r="BF1211" s="58"/>
      <c r="BG1211" s="58"/>
      <c r="BH1211" s="58"/>
      <c r="BI1211" s="58"/>
      <c r="BJ1211" s="58"/>
      <c r="BK1211" s="58"/>
      <c r="BL1211" s="58"/>
      <c r="BM1211" s="58"/>
      <c r="BN1211" s="58"/>
      <c r="BO1211" s="58"/>
      <c r="BP1211" s="58"/>
      <c r="BQ1211" s="58"/>
      <c r="BR1211" s="58"/>
      <c r="BS1211" s="58"/>
      <c r="BT1211" s="58"/>
      <c r="BU1211" s="58"/>
      <c r="BV1211" s="58"/>
      <c r="BW1211" s="58"/>
      <c r="BX1211" s="58"/>
      <c r="BY1211" s="58"/>
      <c r="BZ1211" s="58"/>
      <c r="CA1211" s="58"/>
      <c r="CB1211" s="58"/>
      <c r="CC1211" s="58"/>
      <c r="CD1211" s="58"/>
      <c r="CE1211" s="58"/>
      <c r="CF1211" s="58"/>
      <c r="CG1211" s="58"/>
      <c r="CH1211" s="58"/>
      <c r="CI1211" s="58"/>
      <c r="CJ1211" s="58"/>
      <c r="CK1211" s="71"/>
      <c r="CL1211" s="71"/>
      <c r="CM1211" s="71"/>
      <c r="CN1211" s="71"/>
      <c r="CO1211" s="71"/>
      <c r="CP1211" s="71"/>
      <c r="CQ1211" s="71"/>
      <c r="CR1211" s="71"/>
      <c r="CS1211" s="71"/>
      <c r="CT1211" s="71"/>
      <c r="CU1211" s="71"/>
      <c r="CV1211" s="71"/>
      <c r="CW1211" s="71"/>
      <c r="CX1211" s="71"/>
      <c r="CY1211" s="71"/>
      <c r="CZ1211" s="71"/>
      <c r="DA1211" s="71"/>
      <c r="DB1211" s="71"/>
      <c r="DC1211" s="71"/>
      <c r="DD1211" s="71"/>
      <c r="DE1211" s="71"/>
      <c r="DF1211" s="71"/>
    </row>
    <row r="1212" spans="1:110" s="57" customFormat="1" ht="12.75" customHeight="1" x14ac:dyDescent="0.2">
      <c r="A1212" s="72"/>
      <c r="B1212" s="63"/>
      <c r="C1212" s="60" t="s">
        <v>17</v>
      </c>
      <c r="D1212" s="60"/>
      <c r="E1212" s="64">
        <f t="shared" si="17"/>
        <v>16.763999999999999</v>
      </c>
      <c r="F1212" s="64">
        <v>16.763999999999999</v>
      </c>
      <c r="G1212" s="70"/>
      <c r="H1212" s="60"/>
      <c r="L1212" s="58"/>
      <c r="M1212" s="58"/>
      <c r="N1212" s="58"/>
      <c r="O1212" s="58"/>
      <c r="P1212" s="58"/>
      <c r="Q1212" s="58"/>
      <c r="R1212" s="58"/>
      <c r="S1212" s="58"/>
      <c r="T1212" s="58"/>
      <c r="U1212" s="58"/>
      <c r="V1212" s="58"/>
      <c r="W1212" s="58"/>
      <c r="X1212" s="58"/>
      <c r="Y1212" s="58"/>
      <c r="Z1212" s="58"/>
      <c r="AA1212" s="58"/>
      <c r="AB1212" s="58"/>
      <c r="AC1212" s="58"/>
      <c r="AD1212" s="58"/>
      <c r="AE1212" s="58"/>
      <c r="AF1212" s="58"/>
      <c r="AG1212" s="58"/>
      <c r="AH1212" s="58"/>
      <c r="AI1212" s="58"/>
      <c r="AJ1212" s="58"/>
      <c r="AK1212" s="58"/>
      <c r="AL1212" s="58"/>
      <c r="AM1212" s="58"/>
      <c r="AN1212" s="58"/>
      <c r="AO1212" s="58"/>
      <c r="AP1212" s="58"/>
      <c r="AQ1212" s="58"/>
      <c r="AR1212" s="58"/>
      <c r="AS1212" s="58"/>
      <c r="AT1212" s="58"/>
      <c r="AU1212" s="58"/>
      <c r="AV1212" s="58"/>
      <c r="AW1212" s="58"/>
      <c r="AX1212" s="58"/>
      <c r="AY1212" s="58"/>
      <c r="AZ1212" s="58"/>
      <c r="BA1212" s="58"/>
      <c r="BB1212" s="58"/>
      <c r="BC1212" s="58"/>
      <c r="BD1212" s="58"/>
      <c r="BE1212" s="58"/>
      <c r="BF1212" s="58"/>
      <c r="BG1212" s="58"/>
      <c r="BH1212" s="58"/>
      <c r="BI1212" s="58"/>
      <c r="BJ1212" s="58"/>
      <c r="BK1212" s="58"/>
      <c r="BL1212" s="58"/>
      <c r="BM1212" s="58"/>
      <c r="BN1212" s="58"/>
      <c r="BO1212" s="58"/>
      <c r="BP1212" s="58"/>
      <c r="BQ1212" s="58"/>
      <c r="BR1212" s="58"/>
      <c r="BS1212" s="58"/>
      <c r="BT1212" s="58"/>
      <c r="BU1212" s="58"/>
      <c r="BV1212" s="58"/>
      <c r="BW1212" s="58"/>
      <c r="BX1212" s="58"/>
      <c r="BY1212" s="58"/>
      <c r="BZ1212" s="58"/>
      <c r="CA1212" s="58"/>
      <c r="CB1212" s="58"/>
      <c r="CC1212" s="58"/>
      <c r="CD1212" s="58"/>
      <c r="CE1212" s="58"/>
      <c r="CF1212" s="58"/>
      <c r="CG1212" s="58"/>
      <c r="CH1212" s="58"/>
      <c r="CI1212" s="58"/>
      <c r="CJ1212" s="58"/>
      <c r="CK1212" s="71"/>
      <c r="CL1212" s="71"/>
      <c r="CM1212" s="71"/>
      <c r="CN1212" s="71"/>
      <c r="CO1212" s="71"/>
      <c r="CP1212" s="71"/>
      <c r="CQ1212" s="71"/>
      <c r="CR1212" s="71"/>
      <c r="CS1212" s="71"/>
      <c r="CT1212" s="71"/>
      <c r="CU1212" s="71"/>
      <c r="CV1212" s="71"/>
      <c r="CW1212" s="71"/>
      <c r="CX1212" s="71"/>
      <c r="CY1212" s="71"/>
      <c r="CZ1212" s="71"/>
      <c r="DA1212" s="71"/>
      <c r="DB1212" s="71"/>
      <c r="DC1212" s="71"/>
      <c r="DD1212" s="71"/>
      <c r="DE1212" s="71"/>
      <c r="DF1212" s="71"/>
    </row>
    <row r="1213" spans="1:110" s="57" customFormat="1" ht="12.75" customHeight="1" x14ac:dyDescent="0.2">
      <c r="A1213" s="72"/>
      <c r="B1213" s="63" t="s">
        <v>145</v>
      </c>
      <c r="C1213" s="60" t="s">
        <v>20</v>
      </c>
      <c r="D1213" s="60"/>
      <c r="E1213" s="64">
        <f t="shared" si="17"/>
        <v>3.0000000000000002E-2</v>
      </c>
      <c r="F1213" s="64">
        <f>0.025+0.005</f>
        <v>3.0000000000000002E-2</v>
      </c>
      <c r="G1213" s="70"/>
      <c r="H1213" s="60"/>
      <c r="L1213" s="58"/>
      <c r="M1213" s="58"/>
      <c r="N1213" s="58"/>
      <c r="O1213" s="58"/>
      <c r="P1213" s="58"/>
      <c r="Q1213" s="58"/>
      <c r="R1213" s="58"/>
      <c r="S1213" s="58"/>
      <c r="T1213" s="58"/>
      <c r="U1213" s="58"/>
      <c r="V1213" s="58"/>
      <c r="W1213" s="58"/>
      <c r="X1213" s="58"/>
      <c r="Y1213" s="58"/>
      <c r="Z1213" s="58"/>
      <c r="AA1213" s="58"/>
      <c r="AB1213" s="58"/>
      <c r="AC1213" s="58"/>
      <c r="AD1213" s="58"/>
      <c r="AE1213" s="58"/>
      <c r="AF1213" s="58"/>
      <c r="AG1213" s="58"/>
      <c r="AH1213" s="58"/>
      <c r="AI1213" s="58"/>
      <c r="AJ1213" s="58"/>
      <c r="AK1213" s="58"/>
      <c r="AL1213" s="58"/>
      <c r="AM1213" s="58"/>
      <c r="AN1213" s="58"/>
      <c r="AO1213" s="58"/>
      <c r="AP1213" s="58"/>
      <c r="AQ1213" s="58"/>
      <c r="AR1213" s="58"/>
      <c r="AS1213" s="58"/>
      <c r="AT1213" s="58"/>
      <c r="AU1213" s="58"/>
      <c r="AV1213" s="58"/>
      <c r="AW1213" s="58"/>
      <c r="AX1213" s="58"/>
      <c r="AY1213" s="58"/>
      <c r="AZ1213" s="58"/>
      <c r="BA1213" s="58"/>
      <c r="BB1213" s="58"/>
      <c r="BC1213" s="58"/>
      <c r="BD1213" s="58"/>
      <c r="BE1213" s="58"/>
      <c r="BF1213" s="58"/>
      <c r="BG1213" s="58"/>
      <c r="BH1213" s="58"/>
      <c r="BI1213" s="58"/>
      <c r="BJ1213" s="58"/>
      <c r="BK1213" s="58"/>
      <c r="BL1213" s="58"/>
      <c r="BM1213" s="58"/>
      <c r="BN1213" s="58"/>
      <c r="BO1213" s="58"/>
      <c r="BP1213" s="58"/>
      <c r="BQ1213" s="58"/>
      <c r="BR1213" s="58"/>
      <c r="BS1213" s="58"/>
      <c r="BT1213" s="58"/>
      <c r="BU1213" s="58"/>
      <c r="BV1213" s="58"/>
      <c r="BW1213" s="58"/>
      <c r="BX1213" s="58"/>
      <c r="BY1213" s="58"/>
      <c r="BZ1213" s="58"/>
      <c r="CA1213" s="58"/>
      <c r="CB1213" s="58"/>
      <c r="CC1213" s="58"/>
      <c r="CD1213" s="58"/>
      <c r="CE1213" s="58"/>
      <c r="CF1213" s="58"/>
      <c r="CG1213" s="58"/>
      <c r="CH1213" s="58"/>
      <c r="CI1213" s="58"/>
      <c r="CJ1213" s="58"/>
      <c r="CK1213" s="71"/>
      <c r="CL1213" s="71"/>
      <c r="CM1213" s="71"/>
      <c r="CN1213" s="71"/>
      <c r="CO1213" s="71"/>
      <c r="CP1213" s="71"/>
      <c r="CQ1213" s="71"/>
      <c r="CR1213" s="71"/>
      <c r="CS1213" s="71"/>
      <c r="CT1213" s="71"/>
      <c r="CU1213" s="71"/>
      <c r="CV1213" s="71"/>
      <c r="CW1213" s="71"/>
      <c r="CX1213" s="71"/>
      <c r="CY1213" s="71"/>
      <c r="CZ1213" s="71"/>
      <c r="DA1213" s="71"/>
      <c r="DB1213" s="71"/>
      <c r="DC1213" s="71"/>
      <c r="DD1213" s="71"/>
      <c r="DE1213" s="71"/>
      <c r="DF1213" s="71"/>
    </row>
    <row r="1214" spans="1:110" s="57" customFormat="1" ht="12.75" customHeight="1" x14ac:dyDescent="0.2">
      <c r="A1214" s="72"/>
      <c r="B1214" s="63"/>
      <c r="C1214" s="60" t="s">
        <v>17</v>
      </c>
      <c r="D1214" s="60"/>
      <c r="E1214" s="64">
        <f t="shared" si="17"/>
        <v>19.149999999999999</v>
      </c>
      <c r="F1214" s="64">
        <f>10.537+8.613</f>
        <v>19.149999999999999</v>
      </c>
      <c r="G1214" s="70"/>
      <c r="H1214" s="60"/>
      <c r="L1214" s="58"/>
      <c r="M1214" s="58"/>
      <c r="N1214" s="58"/>
      <c r="O1214" s="58"/>
      <c r="P1214" s="58"/>
      <c r="Q1214" s="58"/>
      <c r="R1214" s="58"/>
      <c r="S1214" s="58"/>
      <c r="T1214" s="58"/>
      <c r="U1214" s="58"/>
      <c r="V1214" s="58"/>
      <c r="W1214" s="58"/>
      <c r="X1214" s="58"/>
      <c r="Y1214" s="58"/>
      <c r="Z1214" s="58"/>
      <c r="AA1214" s="58"/>
      <c r="AB1214" s="58"/>
      <c r="AC1214" s="58"/>
      <c r="AD1214" s="58"/>
      <c r="AE1214" s="58"/>
      <c r="AF1214" s="58"/>
      <c r="AG1214" s="58"/>
      <c r="AH1214" s="58"/>
      <c r="AI1214" s="58"/>
      <c r="AJ1214" s="58"/>
      <c r="AK1214" s="58"/>
      <c r="AL1214" s="58"/>
      <c r="AM1214" s="58"/>
      <c r="AN1214" s="58"/>
      <c r="AO1214" s="58"/>
      <c r="AP1214" s="58"/>
      <c r="AQ1214" s="58"/>
      <c r="AR1214" s="58"/>
      <c r="AS1214" s="58"/>
      <c r="AT1214" s="58"/>
      <c r="AU1214" s="58"/>
      <c r="AV1214" s="58"/>
      <c r="AW1214" s="58"/>
      <c r="AX1214" s="58"/>
      <c r="AY1214" s="58"/>
      <c r="AZ1214" s="58"/>
      <c r="BA1214" s="58"/>
      <c r="BB1214" s="58"/>
      <c r="BC1214" s="58"/>
      <c r="BD1214" s="58"/>
      <c r="BE1214" s="58"/>
      <c r="BF1214" s="58"/>
      <c r="BG1214" s="58"/>
      <c r="BH1214" s="58"/>
      <c r="BI1214" s="58"/>
      <c r="BJ1214" s="58"/>
      <c r="BK1214" s="58"/>
      <c r="BL1214" s="58"/>
      <c r="BM1214" s="58"/>
      <c r="BN1214" s="58"/>
      <c r="BO1214" s="58"/>
      <c r="BP1214" s="58"/>
      <c r="BQ1214" s="58"/>
      <c r="BR1214" s="58"/>
      <c r="BS1214" s="58"/>
      <c r="BT1214" s="58"/>
      <c r="BU1214" s="58"/>
      <c r="BV1214" s="58"/>
      <c r="BW1214" s="58"/>
      <c r="BX1214" s="58"/>
      <c r="BY1214" s="58"/>
      <c r="BZ1214" s="58"/>
      <c r="CA1214" s="58"/>
      <c r="CB1214" s="58"/>
      <c r="CC1214" s="58"/>
      <c r="CD1214" s="58"/>
      <c r="CE1214" s="58"/>
      <c r="CF1214" s="58"/>
      <c r="CG1214" s="58"/>
      <c r="CH1214" s="58"/>
      <c r="CI1214" s="58"/>
      <c r="CJ1214" s="58"/>
      <c r="CK1214" s="71"/>
      <c r="CL1214" s="71"/>
      <c r="CM1214" s="71"/>
      <c r="CN1214" s="71"/>
      <c r="CO1214" s="71"/>
      <c r="CP1214" s="71"/>
      <c r="CQ1214" s="71"/>
      <c r="CR1214" s="71"/>
      <c r="CS1214" s="71"/>
      <c r="CT1214" s="71"/>
      <c r="CU1214" s="71"/>
      <c r="CV1214" s="71"/>
      <c r="CW1214" s="71"/>
      <c r="CX1214" s="71"/>
      <c r="CY1214" s="71"/>
      <c r="CZ1214" s="71"/>
      <c r="DA1214" s="71"/>
      <c r="DB1214" s="71"/>
      <c r="DC1214" s="71"/>
      <c r="DD1214" s="71"/>
      <c r="DE1214" s="71"/>
      <c r="DF1214" s="71"/>
    </row>
    <row r="1215" spans="1:110" s="57" customFormat="1" ht="12.75" customHeight="1" x14ac:dyDescent="0.2">
      <c r="A1215" s="72"/>
      <c r="B1215" s="67" t="s">
        <v>147</v>
      </c>
      <c r="C1215" s="60" t="s">
        <v>148</v>
      </c>
      <c r="D1215" s="60"/>
      <c r="E1215" s="64">
        <f t="shared" si="17"/>
        <v>0</v>
      </c>
      <c r="F1215" s="64"/>
      <c r="G1215" s="70"/>
      <c r="H1215" s="60"/>
      <c r="L1215" s="58"/>
      <c r="M1215" s="58"/>
      <c r="N1215" s="58"/>
      <c r="O1215" s="58"/>
      <c r="P1215" s="58"/>
      <c r="Q1215" s="58"/>
      <c r="R1215" s="58"/>
      <c r="S1215" s="58"/>
      <c r="T1215" s="58"/>
      <c r="U1215" s="58"/>
      <c r="V1215" s="58"/>
      <c r="W1215" s="58"/>
      <c r="X1215" s="58"/>
      <c r="Y1215" s="58"/>
      <c r="Z1215" s="58"/>
      <c r="AA1215" s="58"/>
      <c r="AB1215" s="58"/>
      <c r="AC1215" s="58"/>
      <c r="AD1215" s="58"/>
      <c r="AE1215" s="58"/>
      <c r="AF1215" s="58"/>
      <c r="AG1215" s="58"/>
      <c r="AH1215" s="58"/>
      <c r="AI1215" s="58"/>
      <c r="AJ1215" s="58"/>
      <c r="AK1215" s="58"/>
      <c r="AL1215" s="58"/>
      <c r="AM1215" s="58"/>
      <c r="AN1215" s="58"/>
      <c r="AO1215" s="58"/>
      <c r="AP1215" s="58"/>
      <c r="AQ1215" s="58"/>
      <c r="AR1215" s="58"/>
      <c r="AS1215" s="58"/>
      <c r="AT1215" s="58"/>
      <c r="AU1215" s="58"/>
      <c r="AV1215" s="58"/>
      <c r="AW1215" s="58"/>
      <c r="AX1215" s="58"/>
      <c r="AY1215" s="58"/>
      <c r="AZ1215" s="58"/>
      <c r="BA1215" s="58"/>
      <c r="BB1215" s="58"/>
      <c r="BC1215" s="58"/>
      <c r="BD1215" s="58"/>
      <c r="BE1215" s="58"/>
      <c r="BF1215" s="58"/>
      <c r="BG1215" s="58"/>
      <c r="BH1215" s="58"/>
      <c r="BI1215" s="58"/>
      <c r="BJ1215" s="58"/>
      <c r="BK1215" s="58"/>
      <c r="BL1215" s="58"/>
      <c r="BM1215" s="58"/>
      <c r="BN1215" s="58"/>
      <c r="BO1215" s="58"/>
      <c r="BP1215" s="58"/>
      <c r="BQ1215" s="58"/>
      <c r="BR1215" s="58"/>
      <c r="BS1215" s="58"/>
      <c r="BT1215" s="58"/>
      <c r="BU1215" s="58"/>
      <c r="BV1215" s="58"/>
      <c r="BW1215" s="58"/>
      <c r="BX1215" s="58"/>
      <c r="BY1215" s="58"/>
      <c r="BZ1215" s="58"/>
      <c r="CA1215" s="58"/>
      <c r="CB1215" s="58"/>
      <c r="CC1215" s="58"/>
      <c r="CD1215" s="58"/>
      <c r="CE1215" s="58"/>
      <c r="CF1215" s="58"/>
      <c r="CG1215" s="58"/>
      <c r="CH1215" s="58"/>
      <c r="CI1215" s="58"/>
      <c r="CJ1215" s="58"/>
      <c r="CK1215" s="71"/>
      <c r="CL1215" s="71"/>
      <c r="CM1215" s="71"/>
      <c r="CN1215" s="71"/>
      <c r="CO1215" s="71"/>
      <c r="CP1215" s="71"/>
      <c r="CQ1215" s="71"/>
      <c r="CR1215" s="71"/>
      <c r="CS1215" s="71"/>
      <c r="CT1215" s="71"/>
      <c r="CU1215" s="71"/>
      <c r="CV1215" s="71"/>
      <c r="CW1215" s="71"/>
      <c r="CX1215" s="71"/>
      <c r="CY1215" s="71"/>
      <c r="CZ1215" s="71"/>
      <c r="DA1215" s="71"/>
      <c r="DB1215" s="71"/>
      <c r="DC1215" s="71"/>
      <c r="DD1215" s="71"/>
      <c r="DE1215" s="71"/>
      <c r="DF1215" s="71"/>
    </row>
    <row r="1216" spans="1:110" s="57" customFormat="1" ht="12.75" customHeight="1" x14ac:dyDescent="0.2">
      <c r="A1216" s="72"/>
      <c r="B1216" s="67"/>
      <c r="C1216" s="60" t="s">
        <v>17</v>
      </c>
      <c r="D1216" s="60"/>
      <c r="E1216" s="64">
        <f t="shared" si="17"/>
        <v>0</v>
      </c>
      <c r="F1216" s="64"/>
      <c r="G1216" s="70"/>
      <c r="H1216" s="60"/>
      <c r="L1216" s="58"/>
      <c r="M1216" s="58"/>
      <c r="N1216" s="58"/>
      <c r="O1216" s="58"/>
      <c r="P1216" s="58"/>
      <c r="Q1216" s="58"/>
      <c r="R1216" s="58"/>
      <c r="S1216" s="58"/>
      <c r="T1216" s="58"/>
      <c r="U1216" s="58"/>
      <c r="V1216" s="58"/>
      <c r="W1216" s="58"/>
      <c r="X1216" s="58"/>
      <c r="Y1216" s="58"/>
      <c r="Z1216" s="58"/>
      <c r="AA1216" s="58"/>
      <c r="AB1216" s="58"/>
      <c r="AC1216" s="58"/>
      <c r="AD1216" s="58"/>
      <c r="AE1216" s="58"/>
      <c r="AF1216" s="58"/>
      <c r="AG1216" s="58"/>
      <c r="AH1216" s="58"/>
      <c r="AI1216" s="58"/>
      <c r="AJ1216" s="58"/>
      <c r="AK1216" s="58"/>
      <c r="AL1216" s="58"/>
      <c r="AM1216" s="58"/>
      <c r="AN1216" s="58"/>
      <c r="AO1216" s="58"/>
      <c r="AP1216" s="58"/>
      <c r="AQ1216" s="58"/>
      <c r="AR1216" s="58"/>
      <c r="AS1216" s="58"/>
      <c r="AT1216" s="58"/>
      <c r="AU1216" s="58"/>
      <c r="AV1216" s="58"/>
      <c r="AW1216" s="58"/>
      <c r="AX1216" s="58"/>
      <c r="AY1216" s="58"/>
      <c r="AZ1216" s="58"/>
      <c r="BA1216" s="58"/>
      <c r="BB1216" s="58"/>
      <c r="BC1216" s="58"/>
      <c r="BD1216" s="58"/>
      <c r="BE1216" s="58"/>
      <c r="BF1216" s="58"/>
      <c r="BG1216" s="58"/>
      <c r="BH1216" s="58"/>
      <c r="BI1216" s="58"/>
      <c r="BJ1216" s="58"/>
      <c r="BK1216" s="58"/>
      <c r="BL1216" s="58"/>
      <c r="BM1216" s="58"/>
      <c r="BN1216" s="58"/>
      <c r="BO1216" s="58"/>
      <c r="BP1216" s="58"/>
      <c r="BQ1216" s="58"/>
      <c r="BR1216" s="58"/>
      <c r="BS1216" s="58"/>
      <c r="BT1216" s="58"/>
      <c r="BU1216" s="58"/>
      <c r="BV1216" s="58"/>
      <c r="BW1216" s="58"/>
      <c r="BX1216" s="58"/>
      <c r="BY1216" s="58"/>
      <c r="BZ1216" s="58"/>
      <c r="CA1216" s="58"/>
      <c r="CB1216" s="58"/>
      <c r="CC1216" s="58"/>
      <c r="CD1216" s="58"/>
      <c r="CE1216" s="58"/>
      <c r="CF1216" s="58"/>
      <c r="CG1216" s="58"/>
      <c r="CH1216" s="58"/>
      <c r="CI1216" s="58"/>
      <c r="CJ1216" s="58"/>
      <c r="CK1216" s="71"/>
      <c r="CL1216" s="71"/>
      <c r="CM1216" s="71"/>
      <c r="CN1216" s="71"/>
      <c r="CO1216" s="71"/>
      <c r="CP1216" s="71"/>
      <c r="CQ1216" s="71"/>
      <c r="CR1216" s="71"/>
      <c r="CS1216" s="71"/>
      <c r="CT1216" s="71"/>
      <c r="CU1216" s="71"/>
      <c r="CV1216" s="71"/>
      <c r="CW1216" s="71"/>
      <c r="CX1216" s="71"/>
      <c r="CY1216" s="71"/>
      <c r="CZ1216" s="71"/>
      <c r="DA1216" s="71"/>
      <c r="DB1216" s="71"/>
      <c r="DC1216" s="71"/>
      <c r="DD1216" s="71"/>
      <c r="DE1216" s="71"/>
      <c r="DF1216" s="71"/>
    </row>
    <row r="1217" spans="1:110" s="57" customFormat="1" ht="12.75" customHeight="1" x14ac:dyDescent="0.2">
      <c r="A1217" s="72"/>
      <c r="B1217" s="63" t="s">
        <v>150</v>
      </c>
      <c r="C1217" s="60" t="s">
        <v>64</v>
      </c>
      <c r="D1217" s="68"/>
      <c r="E1217" s="64">
        <f t="shared" si="17"/>
        <v>0</v>
      </c>
      <c r="F1217" s="64"/>
      <c r="G1217" s="70"/>
      <c r="H1217" s="68"/>
      <c r="L1217" s="58"/>
      <c r="M1217" s="58"/>
      <c r="N1217" s="58"/>
      <c r="O1217" s="58"/>
      <c r="P1217" s="58"/>
      <c r="Q1217" s="58"/>
      <c r="R1217" s="58"/>
      <c r="S1217" s="58"/>
      <c r="T1217" s="58"/>
      <c r="U1217" s="58"/>
      <c r="V1217" s="58"/>
      <c r="W1217" s="58"/>
      <c r="X1217" s="58"/>
      <c r="Y1217" s="58"/>
      <c r="Z1217" s="58"/>
      <c r="AA1217" s="58"/>
      <c r="AB1217" s="58"/>
      <c r="AC1217" s="58"/>
      <c r="AD1217" s="58"/>
      <c r="AE1217" s="58"/>
      <c r="AF1217" s="58"/>
      <c r="AG1217" s="58"/>
      <c r="AH1217" s="58"/>
      <c r="AI1217" s="58"/>
      <c r="AJ1217" s="58"/>
      <c r="AK1217" s="58"/>
      <c r="AL1217" s="58"/>
      <c r="AM1217" s="58"/>
      <c r="AN1217" s="58"/>
      <c r="AO1217" s="58"/>
      <c r="AP1217" s="58"/>
      <c r="AQ1217" s="58"/>
      <c r="AR1217" s="58"/>
      <c r="AS1217" s="58"/>
      <c r="AT1217" s="58"/>
      <c r="AU1217" s="58"/>
      <c r="AV1217" s="58"/>
      <c r="AW1217" s="58"/>
      <c r="AX1217" s="58"/>
      <c r="AY1217" s="58"/>
      <c r="AZ1217" s="58"/>
      <c r="BA1217" s="58"/>
      <c r="BB1217" s="58"/>
      <c r="BC1217" s="58"/>
      <c r="BD1217" s="58"/>
      <c r="BE1217" s="58"/>
      <c r="BF1217" s="58"/>
      <c r="BG1217" s="58"/>
      <c r="BH1217" s="58"/>
      <c r="BI1217" s="58"/>
      <c r="BJ1217" s="58"/>
      <c r="BK1217" s="58"/>
      <c r="BL1217" s="58"/>
      <c r="BM1217" s="58"/>
      <c r="BN1217" s="58"/>
      <c r="BO1217" s="58"/>
      <c r="BP1217" s="58"/>
      <c r="BQ1217" s="58"/>
      <c r="BR1217" s="58"/>
      <c r="BS1217" s="58"/>
      <c r="BT1217" s="58"/>
      <c r="BU1217" s="58"/>
      <c r="BV1217" s="58"/>
      <c r="BW1217" s="58"/>
      <c r="BX1217" s="58"/>
      <c r="BY1217" s="58"/>
      <c r="BZ1217" s="58"/>
      <c r="CA1217" s="58"/>
      <c r="CB1217" s="58"/>
      <c r="CC1217" s="58"/>
      <c r="CD1217" s="58"/>
      <c r="CE1217" s="58"/>
      <c r="CF1217" s="58"/>
      <c r="CG1217" s="58"/>
      <c r="CH1217" s="58"/>
      <c r="CI1217" s="58"/>
      <c r="CJ1217" s="58"/>
      <c r="CK1217" s="71"/>
      <c r="CL1217" s="71"/>
      <c r="CM1217" s="71"/>
      <c r="CN1217" s="71"/>
      <c r="CO1217" s="71"/>
      <c r="CP1217" s="71"/>
      <c r="CQ1217" s="71"/>
      <c r="CR1217" s="71"/>
      <c r="CS1217" s="71"/>
      <c r="CT1217" s="71"/>
      <c r="CU1217" s="71"/>
      <c r="CV1217" s="71"/>
      <c r="CW1217" s="71"/>
      <c r="CX1217" s="71"/>
      <c r="CY1217" s="71"/>
      <c r="CZ1217" s="71"/>
      <c r="DA1217" s="71"/>
      <c r="DB1217" s="71"/>
      <c r="DC1217" s="71"/>
      <c r="DD1217" s="71"/>
      <c r="DE1217" s="71"/>
      <c r="DF1217" s="71"/>
    </row>
    <row r="1218" spans="1:110" s="57" customFormat="1" ht="12.75" customHeight="1" x14ac:dyDescent="0.2">
      <c r="A1218" s="76"/>
      <c r="B1218" s="63"/>
      <c r="C1218" s="60" t="s">
        <v>17</v>
      </c>
      <c r="D1218" s="68"/>
      <c r="E1218" s="64">
        <f t="shared" si="17"/>
        <v>0</v>
      </c>
      <c r="F1218" s="64"/>
      <c r="G1218" s="70"/>
      <c r="H1218" s="68"/>
      <c r="L1218" s="58"/>
      <c r="M1218" s="58"/>
      <c r="N1218" s="58"/>
      <c r="O1218" s="58"/>
      <c r="P1218" s="58"/>
      <c r="Q1218" s="58"/>
      <c r="R1218" s="58"/>
      <c r="S1218" s="58"/>
      <c r="T1218" s="58"/>
      <c r="U1218" s="58"/>
      <c r="V1218" s="58"/>
      <c r="W1218" s="58"/>
      <c r="X1218" s="58"/>
      <c r="Y1218" s="58"/>
      <c r="Z1218" s="58"/>
      <c r="AA1218" s="58"/>
      <c r="AB1218" s="58"/>
      <c r="AC1218" s="58"/>
      <c r="AD1218" s="58"/>
      <c r="AE1218" s="58"/>
      <c r="AF1218" s="58"/>
      <c r="AG1218" s="58"/>
      <c r="AH1218" s="58"/>
      <c r="AI1218" s="58"/>
      <c r="AJ1218" s="58"/>
      <c r="AK1218" s="58"/>
      <c r="AL1218" s="58"/>
      <c r="AM1218" s="58"/>
      <c r="AN1218" s="58"/>
      <c r="AO1218" s="58"/>
      <c r="AP1218" s="58"/>
      <c r="AQ1218" s="58"/>
      <c r="AR1218" s="58"/>
      <c r="AS1218" s="58"/>
      <c r="AT1218" s="58"/>
      <c r="AU1218" s="58"/>
      <c r="AV1218" s="58"/>
      <c r="AW1218" s="58"/>
      <c r="AX1218" s="58"/>
      <c r="AY1218" s="58"/>
      <c r="AZ1218" s="58"/>
      <c r="BA1218" s="58"/>
      <c r="BB1218" s="58"/>
      <c r="BC1218" s="58"/>
      <c r="BD1218" s="58"/>
      <c r="BE1218" s="58"/>
      <c r="BF1218" s="58"/>
      <c r="BG1218" s="58"/>
      <c r="BH1218" s="58"/>
      <c r="BI1218" s="58"/>
      <c r="BJ1218" s="58"/>
      <c r="BK1218" s="58"/>
      <c r="BL1218" s="58"/>
      <c r="BM1218" s="58"/>
      <c r="BN1218" s="58"/>
      <c r="BO1218" s="58"/>
      <c r="BP1218" s="58"/>
      <c r="BQ1218" s="58"/>
      <c r="BR1218" s="58"/>
      <c r="BS1218" s="58"/>
      <c r="BT1218" s="58"/>
      <c r="BU1218" s="58"/>
      <c r="BV1218" s="58"/>
      <c r="BW1218" s="58"/>
      <c r="BX1218" s="58"/>
      <c r="BY1218" s="58"/>
      <c r="BZ1218" s="58"/>
      <c r="CA1218" s="58"/>
      <c r="CB1218" s="58"/>
      <c r="CC1218" s="58"/>
      <c r="CD1218" s="58"/>
      <c r="CE1218" s="58"/>
      <c r="CF1218" s="58"/>
      <c r="CG1218" s="58"/>
      <c r="CH1218" s="58"/>
      <c r="CI1218" s="58"/>
      <c r="CJ1218" s="58"/>
      <c r="CK1218" s="71"/>
      <c r="CL1218" s="71"/>
      <c r="CM1218" s="71"/>
      <c r="CN1218" s="71"/>
      <c r="CO1218" s="71"/>
      <c r="CP1218" s="71"/>
      <c r="CQ1218" s="71"/>
      <c r="CR1218" s="71"/>
      <c r="CS1218" s="71"/>
      <c r="CT1218" s="71"/>
      <c r="CU1218" s="71"/>
      <c r="CV1218" s="71"/>
      <c r="CW1218" s="71"/>
      <c r="CX1218" s="71"/>
      <c r="CY1218" s="71"/>
      <c r="CZ1218" s="71"/>
      <c r="DA1218" s="71"/>
      <c r="DB1218" s="71"/>
      <c r="DC1218" s="71"/>
      <c r="DD1218" s="71"/>
      <c r="DE1218" s="71"/>
      <c r="DF1218" s="71"/>
    </row>
    <row r="1219" spans="1:110" s="71" customFormat="1" ht="12.75" customHeight="1" x14ac:dyDescent="0.2">
      <c r="A1219" s="18">
        <v>36</v>
      </c>
      <c r="B1219" s="69" t="s">
        <v>106</v>
      </c>
      <c r="C1219" s="60"/>
      <c r="D1219" s="68"/>
      <c r="E1219" s="64">
        <f t="shared" si="17"/>
        <v>1</v>
      </c>
      <c r="F1219" s="64">
        <v>1</v>
      </c>
      <c r="G1219" s="70"/>
      <c r="H1219" s="68"/>
      <c r="I1219" s="57"/>
      <c r="J1219" s="57"/>
      <c r="K1219" s="57"/>
      <c r="L1219" s="58"/>
      <c r="M1219" s="58"/>
      <c r="N1219" s="58"/>
      <c r="O1219" s="58"/>
      <c r="P1219" s="58"/>
      <c r="Q1219" s="58"/>
      <c r="R1219" s="58"/>
      <c r="S1219" s="58"/>
      <c r="T1219" s="58"/>
      <c r="U1219" s="58"/>
      <c r="V1219" s="58"/>
      <c r="W1219" s="58"/>
      <c r="X1219" s="58"/>
      <c r="Y1219" s="58"/>
      <c r="Z1219" s="58"/>
      <c r="AA1219" s="58"/>
      <c r="AB1219" s="58"/>
      <c r="AC1219" s="58"/>
      <c r="AD1219" s="58"/>
      <c r="AE1219" s="58"/>
      <c r="AF1219" s="58"/>
      <c r="AG1219" s="58"/>
      <c r="AH1219" s="58"/>
      <c r="AI1219" s="58"/>
      <c r="AJ1219" s="58"/>
      <c r="AK1219" s="58"/>
      <c r="AL1219" s="58"/>
      <c r="AM1219" s="58"/>
      <c r="AN1219" s="58"/>
      <c r="AO1219" s="58"/>
      <c r="AP1219" s="58"/>
      <c r="AQ1219" s="58"/>
      <c r="AR1219" s="58"/>
      <c r="AS1219" s="58"/>
      <c r="AT1219" s="58"/>
      <c r="AU1219" s="58"/>
      <c r="AV1219" s="58"/>
      <c r="AW1219" s="58"/>
      <c r="AX1219" s="58"/>
      <c r="AY1219" s="58"/>
      <c r="AZ1219" s="58"/>
      <c r="BA1219" s="58"/>
      <c r="BB1219" s="58"/>
      <c r="BC1219" s="58"/>
      <c r="BD1219" s="58"/>
      <c r="BE1219" s="58"/>
      <c r="BF1219" s="58"/>
      <c r="BG1219" s="58"/>
      <c r="BH1219" s="58"/>
      <c r="BI1219" s="58"/>
      <c r="BJ1219" s="58"/>
      <c r="BK1219" s="58"/>
      <c r="BL1219" s="58"/>
      <c r="BM1219" s="58"/>
      <c r="BN1219" s="58"/>
      <c r="BO1219" s="58"/>
      <c r="BP1219" s="58"/>
      <c r="BQ1219" s="58"/>
      <c r="BR1219" s="58"/>
      <c r="BS1219" s="58"/>
      <c r="BT1219" s="58"/>
      <c r="BU1219" s="58"/>
      <c r="BV1219" s="58"/>
      <c r="BW1219" s="58"/>
      <c r="BX1219" s="58"/>
      <c r="BY1219" s="58"/>
      <c r="BZ1219" s="58"/>
      <c r="CA1219" s="58"/>
      <c r="CB1219" s="58"/>
      <c r="CC1219" s="58"/>
      <c r="CD1219" s="58"/>
      <c r="CE1219" s="58"/>
      <c r="CF1219" s="58"/>
      <c r="CG1219" s="58"/>
      <c r="CH1219" s="58"/>
      <c r="CI1219" s="58"/>
      <c r="CJ1219" s="58"/>
    </row>
    <row r="1220" spans="1:110" s="71" customFormat="1" ht="12.75" customHeight="1" x14ac:dyDescent="0.2">
      <c r="A1220" s="72"/>
      <c r="B1220" s="73"/>
      <c r="C1220" s="60" t="s">
        <v>17</v>
      </c>
      <c r="D1220" s="61"/>
      <c r="E1220" s="64">
        <f t="shared" si="17"/>
        <v>7.8380000000000001</v>
      </c>
      <c r="F1220" s="64">
        <f>F1222+F1224+F1226+F1228</f>
        <v>7.8380000000000001</v>
      </c>
      <c r="G1220" s="70">
        <f>G1222+G1224+G1226+G1228</f>
        <v>0</v>
      </c>
      <c r="H1220" s="61"/>
      <c r="I1220" s="57"/>
      <c r="J1220" s="57"/>
      <c r="K1220" s="57"/>
      <c r="L1220" s="58"/>
      <c r="M1220" s="58"/>
      <c r="N1220" s="58"/>
      <c r="O1220" s="58"/>
      <c r="P1220" s="58"/>
      <c r="Q1220" s="58"/>
      <c r="R1220" s="58"/>
      <c r="S1220" s="58"/>
      <c r="T1220" s="58"/>
      <c r="U1220" s="58"/>
      <c r="V1220" s="58"/>
      <c r="W1220" s="58"/>
      <c r="X1220" s="58"/>
      <c r="Y1220" s="58"/>
      <c r="Z1220" s="58"/>
      <c r="AA1220" s="58"/>
      <c r="AB1220" s="58"/>
      <c r="AC1220" s="58"/>
      <c r="AD1220" s="58"/>
      <c r="AE1220" s="58"/>
      <c r="AF1220" s="58"/>
      <c r="AG1220" s="58"/>
      <c r="AH1220" s="58"/>
      <c r="AI1220" s="58"/>
      <c r="AJ1220" s="58"/>
      <c r="AK1220" s="58"/>
      <c r="AL1220" s="58"/>
      <c r="AM1220" s="58"/>
      <c r="AN1220" s="58"/>
      <c r="AO1220" s="58"/>
      <c r="AP1220" s="58"/>
      <c r="AQ1220" s="58"/>
      <c r="AR1220" s="58"/>
      <c r="AS1220" s="58"/>
      <c r="AT1220" s="58"/>
      <c r="AU1220" s="58"/>
      <c r="AV1220" s="58"/>
      <c r="AW1220" s="58"/>
      <c r="AX1220" s="58"/>
      <c r="AY1220" s="58"/>
      <c r="AZ1220" s="58"/>
      <c r="BA1220" s="58"/>
      <c r="BB1220" s="58"/>
      <c r="BC1220" s="58"/>
      <c r="BD1220" s="58"/>
      <c r="BE1220" s="58"/>
      <c r="BF1220" s="58"/>
      <c r="BG1220" s="58"/>
      <c r="BH1220" s="58"/>
      <c r="BI1220" s="58"/>
      <c r="BJ1220" s="58"/>
      <c r="BK1220" s="58"/>
      <c r="BL1220" s="58"/>
      <c r="BM1220" s="58"/>
      <c r="BN1220" s="58"/>
      <c r="BO1220" s="58"/>
      <c r="BP1220" s="58"/>
      <c r="BQ1220" s="58"/>
      <c r="BR1220" s="58"/>
      <c r="BS1220" s="58"/>
      <c r="BT1220" s="58"/>
      <c r="BU1220" s="58"/>
      <c r="BV1220" s="58"/>
      <c r="BW1220" s="58"/>
      <c r="BX1220" s="58"/>
      <c r="BY1220" s="58"/>
      <c r="BZ1220" s="58"/>
      <c r="CA1220" s="58"/>
      <c r="CB1220" s="58"/>
      <c r="CC1220" s="58"/>
      <c r="CD1220" s="58"/>
      <c r="CE1220" s="58"/>
      <c r="CF1220" s="58"/>
      <c r="CG1220" s="58"/>
      <c r="CH1220" s="58"/>
      <c r="CI1220" s="58"/>
      <c r="CJ1220" s="58"/>
    </row>
    <row r="1221" spans="1:110" s="71" customFormat="1" ht="12.75" customHeight="1" x14ac:dyDescent="0.2">
      <c r="A1221" s="72"/>
      <c r="B1221" s="77" t="s">
        <v>143</v>
      </c>
      <c r="C1221" s="60" t="s">
        <v>20</v>
      </c>
      <c r="D1221" s="60"/>
      <c r="E1221" s="64">
        <f t="shared" si="17"/>
        <v>5.0000000000000001E-3</v>
      </c>
      <c r="F1221" s="64">
        <v>5.0000000000000001E-3</v>
      </c>
      <c r="G1221" s="70"/>
      <c r="H1221" s="60" t="s">
        <v>183</v>
      </c>
      <c r="I1221" s="57"/>
      <c r="J1221" s="57"/>
      <c r="K1221" s="57"/>
      <c r="L1221" s="58"/>
      <c r="M1221" s="58"/>
      <c r="N1221" s="58"/>
      <c r="O1221" s="58"/>
      <c r="P1221" s="58"/>
      <c r="Q1221" s="58"/>
      <c r="R1221" s="58"/>
      <c r="S1221" s="58"/>
      <c r="T1221" s="58"/>
      <c r="U1221" s="58"/>
      <c r="V1221" s="58"/>
      <c r="W1221" s="58"/>
      <c r="X1221" s="58"/>
      <c r="Y1221" s="58"/>
      <c r="Z1221" s="58"/>
      <c r="AA1221" s="58"/>
      <c r="AB1221" s="58"/>
      <c r="AC1221" s="58"/>
      <c r="AD1221" s="58"/>
      <c r="AE1221" s="58"/>
      <c r="AF1221" s="58"/>
      <c r="AG1221" s="58"/>
      <c r="AH1221" s="58"/>
      <c r="AI1221" s="58"/>
      <c r="AJ1221" s="58"/>
      <c r="AK1221" s="58"/>
      <c r="AL1221" s="58"/>
      <c r="AM1221" s="58"/>
      <c r="AN1221" s="58"/>
      <c r="AO1221" s="58"/>
      <c r="AP1221" s="58"/>
      <c r="AQ1221" s="58"/>
      <c r="AR1221" s="58"/>
      <c r="AS1221" s="58"/>
      <c r="AT1221" s="58"/>
      <c r="AU1221" s="58"/>
      <c r="AV1221" s="58"/>
      <c r="AW1221" s="58"/>
      <c r="AX1221" s="58"/>
      <c r="AY1221" s="58"/>
      <c r="AZ1221" s="58"/>
      <c r="BA1221" s="58"/>
      <c r="BB1221" s="58"/>
      <c r="BC1221" s="58"/>
      <c r="BD1221" s="58"/>
      <c r="BE1221" s="58"/>
      <c r="BF1221" s="58"/>
      <c r="BG1221" s="58"/>
      <c r="BH1221" s="58"/>
      <c r="BI1221" s="58"/>
      <c r="BJ1221" s="58"/>
      <c r="BK1221" s="58"/>
      <c r="BL1221" s="58"/>
      <c r="BM1221" s="58"/>
      <c r="BN1221" s="58"/>
      <c r="BO1221" s="58"/>
      <c r="BP1221" s="58"/>
      <c r="BQ1221" s="58"/>
      <c r="BR1221" s="58"/>
      <c r="BS1221" s="58"/>
      <c r="BT1221" s="58"/>
      <c r="BU1221" s="58"/>
      <c r="BV1221" s="58"/>
      <c r="BW1221" s="58"/>
      <c r="BX1221" s="58"/>
      <c r="BY1221" s="58"/>
      <c r="BZ1221" s="58"/>
      <c r="CA1221" s="58"/>
      <c r="CB1221" s="58"/>
      <c r="CC1221" s="58"/>
      <c r="CD1221" s="58"/>
      <c r="CE1221" s="58"/>
      <c r="CF1221" s="58"/>
      <c r="CG1221" s="58"/>
      <c r="CH1221" s="58"/>
      <c r="CI1221" s="58"/>
      <c r="CJ1221" s="58"/>
    </row>
    <row r="1222" spans="1:110" s="71" customFormat="1" ht="12.75" customHeight="1" x14ac:dyDescent="0.2">
      <c r="A1222" s="72"/>
      <c r="B1222" s="78"/>
      <c r="C1222" s="60" t="s">
        <v>17</v>
      </c>
      <c r="D1222" s="60"/>
      <c r="E1222" s="64">
        <f t="shared" si="17"/>
        <v>7.8380000000000001</v>
      </c>
      <c r="F1222" s="64">
        <v>7.8380000000000001</v>
      </c>
      <c r="G1222" s="70"/>
      <c r="H1222" s="60"/>
      <c r="I1222" s="57"/>
      <c r="J1222" s="57"/>
      <c r="K1222" s="57"/>
      <c r="L1222" s="58"/>
      <c r="M1222" s="58"/>
      <c r="N1222" s="58"/>
      <c r="O1222" s="58"/>
      <c r="P1222" s="58"/>
      <c r="Q1222" s="58"/>
      <c r="R1222" s="58"/>
      <c r="S1222" s="58"/>
      <c r="T1222" s="58"/>
      <c r="U1222" s="58"/>
      <c r="V1222" s="58"/>
      <c r="W1222" s="58"/>
      <c r="X1222" s="58"/>
      <c r="Y1222" s="58"/>
      <c r="Z1222" s="58"/>
      <c r="AA1222" s="58"/>
      <c r="AB1222" s="58"/>
      <c r="AC1222" s="58"/>
      <c r="AD1222" s="58"/>
      <c r="AE1222" s="58"/>
      <c r="AF1222" s="58"/>
      <c r="AG1222" s="58"/>
      <c r="AH1222" s="58"/>
      <c r="AI1222" s="58"/>
      <c r="AJ1222" s="58"/>
      <c r="AK1222" s="58"/>
      <c r="AL1222" s="58"/>
      <c r="AM1222" s="58"/>
      <c r="AN1222" s="58"/>
      <c r="AO1222" s="58"/>
      <c r="AP1222" s="58"/>
      <c r="AQ1222" s="58"/>
      <c r="AR1222" s="58"/>
      <c r="AS1222" s="58"/>
      <c r="AT1222" s="58"/>
      <c r="AU1222" s="58"/>
      <c r="AV1222" s="58"/>
      <c r="AW1222" s="58"/>
      <c r="AX1222" s="58"/>
      <c r="AY1222" s="58"/>
      <c r="AZ1222" s="58"/>
      <c r="BA1222" s="58"/>
      <c r="BB1222" s="58"/>
      <c r="BC1222" s="58"/>
      <c r="BD1222" s="58"/>
      <c r="BE1222" s="58"/>
      <c r="BF1222" s="58"/>
      <c r="BG1222" s="58"/>
      <c r="BH1222" s="58"/>
      <c r="BI1222" s="58"/>
      <c r="BJ1222" s="58"/>
      <c r="BK1222" s="58"/>
      <c r="BL1222" s="58"/>
      <c r="BM1222" s="58"/>
      <c r="BN1222" s="58"/>
      <c r="BO1222" s="58"/>
      <c r="BP1222" s="58"/>
      <c r="BQ1222" s="58"/>
      <c r="BR1222" s="58"/>
      <c r="BS1222" s="58"/>
      <c r="BT1222" s="58"/>
      <c r="BU1222" s="58"/>
      <c r="BV1222" s="58"/>
      <c r="BW1222" s="58"/>
      <c r="BX1222" s="58"/>
      <c r="BY1222" s="58"/>
      <c r="BZ1222" s="58"/>
      <c r="CA1222" s="58"/>
      <c r="CB1222" s="58"/>
      <c r="CC1222" s="58"/>
      <c r="CD1222" s="58"/>
      <c r="CE1222" s="58"/>
      <c r="CF1222" s="58"/>
      <c r="CG1222" s="58"/>
      <c r="CH1222" s="58"/>
      <c r="CI1222" s="58"/>
      <c r="CJ1222" s="58"/>
    </row>
    <row r="1223" spans="1:110" s="71" customFormat="1" ht="12.75" customHeight="1" x14ac:dyDescent="0.2">
      <c r="A1223" s="72"/>
      <c r="B1223" s="77" t="s">
        <v>145</v>
      </c>
      <c r="C1223" s="60" t="s">
        <v>20</v>
      </c>
      <c r="D1223" s="60"/>
      <c r="E1223" s="64">
        <f t="shared" si="17"/>
        <v>0</v>
      </c>
      <c r="F1223" s="64"/>
      <c r="G1223" s="70"/>
      <c r="H1223" s="60"/>
      <c r="I1223" s="57"/>
      <c r="J1223" s="57"/>
      <c r="K1223" s="57"/>
      <c r="L1223" s="58"/>
      <c r="M1223" s="58"/>
      <c r="N1223" s="58"/>
      <c r="O1223" s="58"/>
      <c r="P1223" s="58"/>
      <c r="Q1223" s="58"/>
      <c r="R1223" s="58"/>
      <c r="S1223" s="58"/>
      <c r="T1223" s="58"/>
      <c r="U1223" s="58"/>
      <c r="V1223" s="58"/>
      <c r="W1223" s="58"/>
      <c r="X1223" s="58"/>
      <c r="Y1223" s="58"/>
      <c r="Z1223" s="58"/>
      <c r="AA1223" s="58"/>
      <c r="AB1223" s="58"/>
      <c r="AC1223" s="58"/>
      <c r="AD1223" s="58"/>
      <c r="AE1223" s="58"/>
      <c r="AF1223" s="58"/>
      <c r="AG1223" s="58"/>
      <c r="AH1223" s="58"/>
      <c r="AI1223" s="58"/>
      <c r="AJ1223" s="58"/>
      <c r="AK1223" s="58"/>
      <c r="AL1223" s="58"/>
      <c r="AM1223" s="58"/>
      <c r="AN1223" s="58"/>
      <c r="AO1223" s="58"/>
      <c r="AP1223" s="58"/>
      <c r="AQ1223" s="58"/>
      <c r="AR1223" s="58"/>
      <c r="AS1223" s="58"/>
      <c r="AT1223" s="58"/>
      <c r="AU1223" s="58"/>
      <c r="AV1223" s="58"/>
      <c r="AW1223" s="58"/>
      <c r="AX1223" s="58"/>
      <c r="AY1223" s="58"/>
      <c r="AZ1223" s="58"/>
      <c r="BA1223" s="58"/>
      <c r="BB1223" s="58"/>
      <c r="BC1223" s="58"/>
      <c r="BD1223" s="58"/>
      <c r="BE1223" s="58"/>
      <c r="BF1223" s="58"/>
      <c r="BG1223" s="58"/>
      <c r="BH1223" s="58"/>
      <c r="BI1223" s="58"/>
      <c r="BJ1223" s="58"/>
      <c r="BK1223" s="58"/>
      <c r="BL1223" s="58"/>
      <c r="BM1223" s="58"/>
      <c r="BN1223" s="58"/>
      <c r="BO1223" s="58"/>
      <c r="BP1223" s="58"/>
      <c r="BQ1223" s="58"/>
      <c r="BR1223" s="58"/>
      <c r="BS1223" s="58"/>
      <c r="BT1223" s="58"/>
      <c r="BU1223" s="58"/>
      <c r="BV1223" s="58"/>
      <c r="BW1223" s="58"/>
      <c r="BX1223" s="58"/>
      <c r="BY1223" s="58"/>
      <c r="BZ1223" s="58"/>
      <c r="CA1223" s="58"/>
      <c r="CB1223" s="58"/>
      <c r="CC1223" s="58"/>
      <c r="CD1223" s="58"/>
      <c r="CE1223" s="58"/>
      <c r="CF1223" s="58"/>
      <c r="CG1223" s="58"/>
      <c r="CH1223" s="58"/>
      <c r="CI1223" s="58"/>
      <c r="CJ1223" s="58"/>
    </row>
    <row r="1224" spans="1:110" s="71" customFormat="1" ht="12.75" customHeight="1" x14ac:dyDescent="0.2">
      <c r="A1224" s="72"/>
      <c r="B1224" s="78"/>
      <c r="C1224" s="60" t="s">
        <v>17</v>
      </c>
      <c r="D1224" s="60"/>
      <c r="E1224" s="64">
        <f t="shared" si="17"/>
        <v>0</v>
      </c>
      <c r="F1224" s="64"/>
      <c r="G1224" s="70"/>
      <c r="H1224" s="60"/>
      <c r="I1224" s="57"/>
      <c r="J1224" s="57"/>
      <c r="K1224" s="57"/>
      <c r="L1224" s="58"/>
      <c r="M1224" s="58"/>
      <c r="N1224" s="58"/>
      <c r="O1224" s="58"/>
      <c r="P1224" s="58"/>
      <c r="Q1224" s="58"/>
      <c r="R1224" s="58"/>
      <c r="S1224" s="58"/>
      <c r="T1224" s="58"/>
      <c r="U1224" s="58"/>
      <c r="V1224" s="58"/>
      <c r="W1224" s="58"/>
      <c r="X1224" s="58"/>
      <c r="Y1224" s="58"/>
      <c r="Z1224" s="58"/>
      <c r="AA1224" s="58"/>
      <c r="AB1224" s="58"/>
      <c r="AC1224" s="58"/>
      <c r="AD1224" s="58"/>
      <c r="AE1224" s="58"/>
      <c r="AF1224" s="58"/>
      <c r="AG1224" s="58"/>
      <c r="AH1224" s="58"/>
      <c r="AI1224" s="58"/>
      <c r="AJ1224" s="58"/>
      <c r="AK1224" s="58"/>
      <c r="AL1224" s="58"/>
      <c r="AM1224" s="58"/>
      <c r="AN1224" s="58"/>
      <c r="AO1224" s="58"/>
      <c r="AP1224" s="58"/>
      <c r="AQ1224" s="58"/>
      <c r="AR1224" s="58"/>
      <c r="AS1224" s="58"/>
      <c r="AT1224" s="58"/>
      <c r="AU1224" s="58"/>
      <c r="AV1224" s="58"/>
      <c r="AW1224" s="58"/>
      <c r="AX1224" s="58"/>
      <c r="AY1224" s="58"/>
      <c r="AZ1224" s="58"/>
      <c r="BA1224" s="58"/>
      <c r="BB1224" s="58"/>
      <c r="BC1224" s="58"/>
      <c r="BD1224" s="58"/>
      <c r="BE1224" s="58"/>
      <c r="BF1224" s="58"/>
      <c r="BG1224" s="58"/>
      <c r="BH1224" s="58"/>
      <c r="BI1224" s="58"/>
      <c r="BJ1224" s="58"/>
      <c r="BK1224" s="58"/>
      <c r="BL1224" s="58"/>
      <c r="BM1224" s="58"/>
      <c r="BN1224" s="58"/>
      <c r="BO1224" s="58"/>
      <c r="BP1224" s="58"/>
      <c r="BQ1224" s="58"/>
      <c r="BR1224" s="58"/>
      <c r="BS1224" s="58"/>
      <c r="BT1224" s="58"/>
      <c r="BU1224" s="58"/>
      <c r="BV1224" s="58"/>
      <c r="BW1224" s="58"/>
      <c r="BX1224" s="58"/>
      <c r="BY1224" s="58"/>
      <c r="BZ1224" s="58"/>
      <c r="CA1224" s="58"/>
      <c r="CB1224" s="58"/>
      <c r="CC1224" s="58"/>
      <c r="CD1224" s="58"/>
      <c r="CE1224" s="58"/>
      <c r="CF1224" s="58"/>
      <c r="CG1224" s="58"/>
      <c r="CH1224" s="58"/>
      <c r="CI1224" s="58"/>
      <c r="CJ1224" s="58"/>
    </row>
    <row r="1225" spans="1:110" s="71" customFormat="1" ht="12.75" customHeight="1" x14ac:dyDescent="0.2">
      <c r="A1225" s="72"/>
      <c r="B1225" s="79" t="s">
        <v>147</v>
      </c>
      <c r="C1225" s="60" t="s">
        <v>148</v>
      </c>
      <c r="D1225" s="60"/>
      <c r="E1225" s="64">
        <f t="shared" si="17"/>
        <v>0</v>
      </c>
      <c r="F1225" s="64"/>
      <c r="G1225" s="70"/>
      <c r="H1225" s="60"/>
      <c r="I1225" s="57"/>
      <c r="J1225" s="57"/>
      <c r="K1225" s="57"/>
      <c r="L1225" s="58"/>
      <c r="M1225" s="58"/>
      <c r="N1225" s="58"/>
      <c r="O1225" s="58"/>
      <c r="P1225" s="58"/>
      <c r="Q1225" s="58"/>
      <c r="R1225" s="58"/>
      <c r="S1225" s="58"/>
      <c r="T1225" s="58"/>
      <c r="U1225" s="58"/>
      <c r="V1225" s="58"/>
      <c r="W1225" s="58"/>
      <c r="X1225" s="58"/>
      <c r="Y1225" s="58"/>
      <c r="Z1225" s="58"/>
      <c r="AA1225" s="58"/>
      <c r="AB1225" s="58"/>
      <c r="AC1225" s="58"/>
      <c r="AD1225" s="58"/>
      <c r="AE1225" s="58"/>
      <c r="AF1225" s="58"/>
      <c r="AG1225" s="58"/>
      <c r="AH1225" s="58"/>
      <c r="AI1225" s="58"/>
      <c r="AJ1225" s="58"/>
      <c r="AK1225" s="58"/>
      <c r="AL1225" s="58"/>
      <c r="AM1225" s="58"/>
      <c r="AN1225" s="58"/>
      <c r="AO1225" s="58"/>
      <c r="AP1225" s="58"/>
      <c r="AQ1225" s="58"/>
      <c r="AR1225" s="58"/>
      <c r="AS1225" s="58"/>
      <c r="AT1225" s="58"/>
      <c r="AU1225" s="58"/>
      <c r="AV1225" s="58"/>
      <c r="AW1225" s="58"/>
      <c r="AX1225" s="58"/>
      <c r="AY1225" s="58"/>
      <c r="AZ1225" s="58"/>
      <c r="BA1225" s="58"/>
      <c r="BB1225" s="58"/>
      <c r="BC1225" s="58"/>
      <c r="BD1225" s="58"/>
      <c r="BE1225" s="58"/>
      <c r="BF1225" s="58"/>
      <c r="BG1225" s="58"/>
      <c r="BH1225" s="58"/>
      <c r="BI1225" s="58"/>
      <c r="BJ1225" s="58"/>
      <c r="BK1225" s="58"/>
      <c r="BL1225" s="58"/>
      <c r="BM1225" s="58"/>
      <c r="BN1225" s="58"/>
      <c r="BO1225" s="58"/>
      <c r="BP1225" s="58"/>
      <c r="BQ1225" s="58"/>
      <c r="BR1225" s="58"/>
      <c r="BS1225" s="58"/>
      <c r="BT1225" s="58"/>
      <c r="BU1225" s="58"/>
      <c r="BV1225" s="58"/>
      <c r="BW1225" s="58"/>
      <c r="BX1225" s="58"/>
      <c r="BY1225" s="58"/>
      <c r="BZ1225" s="58"/>
      <c r="CA1225" s="58"/>
      <c r="CB1225" s="58"/>
      <c r="CC1225" s="58"/>
      <c r="CD1225" s="58"/>
      <c r="CE1225" s="58"/>
      <c r="CF1225" s="58"/>
      <c r="CG1225" s="58"/>
      <c r="CH1225" s="58"/>
      <c r="CI1225" s="58"/>
      <c r="CJ1225" s="58"/>
    </row>
    <row r="1226" spans="1:110" s="71" customFormat="1" ht="12.75" customHeight="1" x14ac:dyDescent="0.2">
      <c r="A1226" s="72"/>
      <c r="B1226" s="80"/>
      <c r="C1226" s="60" t="s">
        <v>17</v>
      </c>
      <c r="D1226" s="60"/>
      <c r="E1226" s="64">
        <f t="shared" si="17"/>
        <v>0</v>
      </c>
      <c r="F1226" s="64"/>
      <c r="G1226" s="70"/>
      <c r="H1226" s="60"/>
      <c r="I1226" s="57"/>
      <c r="J1226" s="57"/>
      <c r="K1226" s="57"/>
      <c r="L1226" s="58"/>
      <c r="M1226" s="58"/>
      <c r="N1226" s="58"/>
      <c r="O1226" s="58"/>
      <c r="P1226" s="58"/>
      <c r="Q1226" s="58"/>
      <c r="R1226" s="58"/>
      <c r="S1226" s="58"/>
      <c r="T1226" s="58"/>
      <c r="U1226" s="58"/>
      <c r="V1226" s="58"/>
      <c r="W1226" s="58"/>
      <c r="X1226" s="58"/>
      <c r="Y1226" s="58"/>
      <c r="Z1226" s="58"/>
      <c r="AA1226" s="58"/>
      <c r="AB1226" s="58"/>
      <c r="AC1226" s="58"/>
      <c r="AD1226" s="58"/>
      <c r="AE1226" s="58"/>
      <c r="AF1226" s="58"/>
      <c r="AG1226" s="58"/>
      <c r="AH1226" s="58"/>
      <c r="AI1226" s="58"/>
      <c r="AJ1226" s="58"/>
      <c r="AK1226" s="58"/>
      <c r="AL1226" s="58"/>
      <c r="AM1226" s="58"/>
      <c r="AN1226" s="58"/>
      <c r="AO1226" s="58"/>
      <c r="AP1226" s="58"/>
      <c r="AQ1226" s="58"/>
      <c r="AR1226" s="58"/>
      <c r="AS1226" s="58"/>
      <c r="AT1226" s="58"/>
      <c r="AU1226" s="58"/>
      <c r="AV1226" s="58"/>
      <c r="AW1226" s="58"/>
      <c r="AX1226" s="58"/>
      <c r="AY1226" s="58"/>
      <c r="AZ1226" s="58"/>
      <c r="BA1226" s="58"/>
      <c r="BB1226" s="58"/>
      <c r="BC1226" s="58"/>
      <c r="BD1226" s="58"/>
      <c r="BE1226" s="58"/>
      <c r="BF1226" s="58"/>
      <c r="BG1226" s="58"/>
      <c r="BH1226" s="58"/>
      <c r="BI1226" s="58"/>
      <c r="BJ1226" s="58"/>
      <c r="BK1226" s="58"/>
      <c r="BL1226" s="58"/>
      <c r="BM1226" s="58"/>
      <c r="BN1226" s="58"/>
      <c r="BO1226" s="58"/>
      <c r="BP1226" s="58"/>
      <c r="BQ1226" s="58"/>
      <c r="BR1226" s="58"/>
      <c r="BS1226" s="58"/>
      <c r="BT1226" s="58"/>
      <c r="BU1226" s="58"/>
      <c r="BV1226" s="58"/>
      <c r="BW1226" s="58"/>
      <c r="BX1226" s="58"/>
      <c r="BY1226" s="58"/>
      <c r="BZ1226" s="58"/>
      <c r="CA1226" s="58"/>
      <c r="CB1226" s="58"/>
      <c r="CC1226" s="58"/>
      <c r="CD1226" s="58"/>
      <c r="CE1226" s="58"/>
      <c r="CF1226" s="58"/>
      <c r="CG1226" s="58"/>
      <c r="CH1226" s="58"/>
      <c r="CI1226" s="58"/>
      <c r="CJ1226" s="58"/>
    </row>
    <row r="1227" spans="1:110" s="71" customFormat="1" ht="12.75" customHeight="1" x14ac:dyDescent="0.2">
      <c r="A1227" s="72"/>
      <c r="B1227" s="77" t="s">
        <v>150</v>
      </c>
      <c r="C1227" s="60" t="s">
        <v>64</v>
      </c>
      <c r="D1227" s="68"/>
      <c r="E1227" s="64">
        <f t="shared" si="17"/>
        <v>0</v>
      </c>
      <c r="F1227" s="64"/>
      <c r="G1227" s="70"/>
      <c r="H1227" s="68"/>
      <c r="I1227" s="57"/>
      <c r="J1227" s="57"/>
      <c r="K1227" s="57"/>
      <c r="L1227" s="58"/>
      <c r="M1227" s="58"/>
      <c r="N1227" s="58"/>
      <c r="O1227" s="58"/>
      <c r="P1227" s="58"/>
      <c r="Q1227" s="58"/>
      <c r="R1227" s="58"/>
      <c r="S1227" s="58"/>
      <c r="T1227" s="58"/>
      <c r="U1227" s="58"/>
      <c r="V1227" s="58"/>
      <c r="W1227" s="58"/>
      <c r="X1227" s="58"/>
      <c r="Y1227" s="58"/>
      <c r="Z1227" s="58"/>
      <c r="AA1227" s="58"/>
      <c r="AB1227" s="58"/>
      <c r="AC1227" s="58"/>
      <c r="AD1227" s="58"/>
      <c r="AE1227" s="58"/>
      <c r="AF1227" s="58"/>
      <c r="AG1227" s="58"/>
      <c r="AH1227" s="58"/>
      <c r="AI1227" s="58"/>
      <c r="AJ1227" s="58"/>
      <c r="AK1227" s="58"/>
      <c r="AL1227" s="58"/>
      <c r="AM1227" s="58"/>
      <c r="AN1227" s="58"/>
      <c r="AO1227" s="58"/>
      <c r="AP1227" s="58"/>
      <c r="AQ1227" s="58"/>
      <c r="AR1227" s="58"/>
      <c r="AS1227" s="58"/>
      <c r="AT1227" s="58"/>
      <c r="AU1227" s="58"/>
      <c r="AV1227" s="58"/>
      <c r="AW1227" s="58"/>
      <c r="AX1227" s="58"/>
      <c r="AY1227" s="58"/>
      <c r="AZ1227" s="58"/>
      <c r="BA1227" s="58"/>
      <c r="BB1227" s="58"/>
      <c r="BC1227" s="58"/>
      <c r="BD1227" s="58"/>
      <c r="BE1227" s="58"/>
      <c r="BF1227" s="58"/>
      <c r="BG1227" s="58"/>
      <c r="BH1227" s="58"/>
      <c r="BI1227" s="58"/>
      <c r="BJ1227" s="58"/>
      <c r="BK1227" s="58"/>
      <c r="BL1227" s="58"/>
      <c r="BM1227" s="58"/>
      <c r="BN1227" s="58"/>
      <c r="BO1227" s="58"/>
      <c r="BP1227" s="58"/>
      <c r="BQ1227" s="58"/>
      <c r="BR1227" s="58"/>
      <c r="BS1227" s="58"/>
      <c r="BT1227" s="58"/>
      <c r="BU1227" s="58"/>
      <c r="BV1227" s="58"/>
      <c r="BW1227" s="58"/>
      <c r="BX1227" s="58"/>
      <c r="BY1227" s="58"/>
      <c r="BZ1227" s="58"/>
      <c r="CA1227" s="58"/>
      <c r="CB1227" s="58"/>
      <c r="CC1227" s="58"/>
      <c r="CD1227" s="58"/>
      <c r="CE1227" s="58"/>
      <c r="CF1227" s="58"/>
      <c r="CG1227" s="58"/>
      <c r="CH1227" s="58"/>
      <c r="CI1227" s="58"/>
      <c r="CJ1227" s="58"/>
    </row>
    <row r="1228" spans="1:110" s="71" customFormat="1" ht="12.75" customHeight="1" x14ac:dyDescent="0.2">
      <c r="A1228" s="76"/>
      <c r="B1228" s="78"/>
      <c r="C1228" s="60" t="s">
        <v>17</v>
      </c>
      <c r="D1228" s="68"/>
      <c r="E1228" s="64">
        <f t="shared" si="17"/>
        <v>0</v>
      </c>
      <c r="F1228" s="64"/>
      <c r="G1228" s="70"/>
      <c r="H1228" s="68"/>
      <c r="I1228" s="57"/>
      <c r="J1228" s="57"/>
      <c r="K1228" s="57"/>
      <c r="L1228" s="58"/>
      <c r="M1228" s="58"/>
      <c r="N1228" s="58"/>
      <c r="O1228" s="58"/>
      <c r="P1228" s="58"/>
      <c r="Q1228" s="58"/>
      <c r="R1228" s="58"/>
      <c r="S1228" s="58"/>
      <c r="T1228" s="58"/>
      <c r="U1228" s="58"/>
      <c r="V1228" s="58"/>
      <c r="W1228" s="58"/>
      <c r="X1228" s="58"/>
      <c r="Y1228" s="58"/>
      <c r="Z1228" s="58"/>
      <c r="AA1228" s="58"/>
      <c r="AB1228" s="58"/>
      <c r="AC1228" s="58"/>
      <c r="AD1228" s="58"/>
      <c r="AE1228" s="58"/>
      <c r="AF1228" s="58"/>
      <c r="AG1228" s="58"/>
      <c r="AH1228" s="58"/>
      <c r="AI1228" s="58"/>
      <c r="AJ1228" s="58"/>
      <c r="AK1228" s="58"/>
      <c r="AL1228" s="58"/>
      <c r="AM1228" s="58"/>
      <c r="AN1228" s="58"/>
      <c r="AO1228" s="58"/>
      <c r="AP1228" s="58"/>
      <c r="AQ1228" s="58"/>
      <c r="AR1228" s="58"/>
      <c r="AS1228" s="58"/>
      <c r="AT1228" s="58"/>
      <c r="AU1228" s="58"/>
      <c r="AV1228" s="58"/>
      <c r="AW1228" s="58"/>
      <c r="AX1228" s="58"/>
      <c r="AY1228" s="58"/>
      <c r="AZ1228" s="58"/>
      <c r="BA1228" s="58"/>
      <c r="BB1228" s="58"/>
      <c r="BC1228" s="58"/>
      <c r="BD1228" s="58"/>
      <c r="BE1228" s="58"/>
      <c r="BF1228" s="58"/>
      <c r="BG1228" s="58"/>
      <c r="BH1228" s="58"/>
      <c r="BI1228" s="58"/>
      <c r="BJ1228" s="58"/>
      <c r="BK1228" s="58"/>
      <c r="BL1228" s="58"/>
      <c r="BM1228" s="58"/>
      <c r="BN1228" s="58"/>
      <c r="BO1228" s="58"/>
      <c r="BP1228" s="58"/>
      <c r="BQ1228" s="58"/>
      <c r="BR1228" s="58"/>
      <c r="BS1228" s="58"/>
      <c r="BT1228" s="58"/>
      <c r="BU1228" s="58"/>
      <c r="BV1228" s="58"/>
      <c r="BW1228" s="58"/>
      <c r="BX1228" s="58"/>
      <c r="BY1228" s="58"/>
      <c r="BZ1228" s="58"/>
      <c r="CA1228" s="58"/>
      <c r="CB1228" s="58"/>
      <c r="CC1228" s="58"/>
      <c r="CD1228" s="58"/>
      <c r="CE1228" s="58"/>
      <c r="CF1228" s="58"/>
      <c r="CG1228" s="58"/>
      <c r="CH1228" s="58"/>
      <c r="CI1228" s="58"/>
      <c r="CJ1228" s="58"/>
    </row>
    <row r="1229" spans="1:110" s="71" customFormat="1" ht="12.75" customHeight="1" x14ac:dyDescent="0.2">
      <c r="A1229" s="18">
        <v>37</v>
      </c>
      <c r="B1229" s="69" t="s">
        <v>184</v>
      </c>
      <c r="C1229" s="60"/>
      <c r="D1229" s="68"/>
      <c r="E1229" s="64">
        <f t="shared" si="17"/>
        <v>1</v>
      </c>
      <c r="F1229" s="64"/>
      <c r="G1229" s="70">
        <v>1</v>
      </c>
      <c r="H1229" s="68"/>
      <c r="I1229" s="57"/>
      <c r="J1229" s="57"/>
      <c r="K1229" s="57"/>
      <c r="L1229" s="58"/>
      <c r="M1229" s="58"/>
      <c r="N1229" s="58"/>
      <c r="O1229" s="58"/>
      <c r="P1229" s="58"/>
      <c r="Q1229" s="58"/>
      <c r="R1229" s="58"/>
      <c r="S1229" s="58"/>
      <c r="T1229" s="58"/>
      <c r="U1229" s="58"/>
      <c r="V1229" s="58"/>
      <c r="W1229" s="58"/>
      <c r="X1229" s="58"/>
      <c r="Y1229" s="58"/>
      <c r="Z1229" s="58"/>
      <c r="AA1229" s="58"/>
      <c r="AB1229" s="58"/>
      <c r="AC1229" s="58"/>
      <c r="AD1229" s="58"/>
      <c r="AE1229" s="58"/>
      <c r="AF1229" s="58"/>
      <c r="AG1229" s="58"/>
      <c r="AH1229" s="58"/>
      <c r="AI1229" s="58"/>
      <c r="AJ1229" s="58"/>
      <c r="AK1229" s="58"/>
      <c r="AL1229" s="58"/>
      <c r="AM1229" s="58"/>
      <c r="AN1229" s="58"/>
      <c r="AO1229" s="58"/>
      <c r="AP1229" s="58"/>
      <c r="AQ1229" s="58"/>
      <c r="AR1229" s="58"/>
      <c r="AS1229" s="58"/>
      <c r="AT1229" s="58"/>
      <c r="AU1229" s="58"/>
      <c r="AV1229" s="58"/>
      <c r="AW1229" s="58"/>
      <c r="AX1229" s="58"/>
      <c r="AY1229" s="58"/>
      <c r="AZ1229" s="58"/>
      <c r="BA1229" s="58"/>
      <c r="BB1229" s="58"/>
      <c r="BC1229" s="58"/>
      <c r="BD1229" s="58"/>
      <c r="BE1229" s="58"/>
      <c r="BF1229" s="58"/>
      <c r="BG1229" s="58"/>
      <c r="BH1229" s="58"/>
      <c r="BI1229" s="58"/>
      <c r="BJ1229" s="58"/>
      <c r="BK1229" s="58"/>
      <c r="BL1229" s="58"/>
      <c r="BM1229" s="58"/>
      <c r="BN1229" s="58"/>
      <c r="BO1229" s="58"/>
      <c r="BP1229" s="58"/>
      <c r="BQ1229" s="58"/>
      <c r="BR1229" s="58"/>
      <c r="BS1229" s="58"/>
      <c r="BT1229" s="58"/>
      <c r="BU1229" s="58"/>
      <c r="BV1229" s="58"/>
      <c r="BW1229" s="58"/>
      <c r="BX1229" s="58"/>
      <c r="BY1229" s="58"/>
      <c r="BZ1229" s="58"/>
      <c r="CA1229" s="58"/>
      <c r="CB1229" s="58"/>
      <c r="CC1229" s="58"/>
      <c r="CD1229" s="58"/>
      <c r="CE1229" s="58"/>
      <c r="CF1229" s="58"/>
      <c r="CG1229" s="58"/>
      <c r="CH1229" s="58"/>
      <c r="CI1229" s="58"/>
      <c r="CJ1229" s="58"/>
    </row>
    <row r="1230" spans="1:110" s="71" customFormat="1" ht="12.75" customHeight="1" x14ac:dyDescent="0.2">
      <c r="A1230" s="72"/>
      <c r="B1230" s="73"/>
      <c r="C1230" s="60" t="s">
        <v>17</v>
      </c>
      <c r="D1230" s="61"/>
      <c r="E1230" s="64">
        <f t="shared" si="17"/>
        <v>63.74</v>
      </c>
      <c r="F1230" s="64">
        <f>F1232+F1234+F1236+F1238</f>
        <v>0</v>
      </c>
      <c r="G1230" s="70">
        <f>G1232+G1234+G1236+G1238</f>
        <v>63.74</v>
      </c>
      <c r="H1230" s="61"/>
      <c r="I1230" s="57"/>
      <c r="J1230" s="57"/>
      <c r="K1230" s="57"/>
      <c r="L1230" s="58"/>
      <c r="M1230" s="58"/>
      <c r="N1230" s="58"/>
      <c r="O1230" s="58"/>
      <c r="P1230" s="58"/>
      <c r="Q1230" s="58"/>
      <c r="R1230" s="58"/>
      <c r="S1230" s="58"/>
      <c r="T1230" s="58"/>
      <c r="U1230" s="58"/>
      <c r="V1230" s="58"/>
      <c r="W1230" s="58"/>
      <c r="X1230" s="58"/>
      <c r="Y1230" s="58"/>
      <c r="Z1230" s="58"/>
      <c r="AA1230" s="58"/>
      <c r="AB1230" s="58"/>
      <c r="AC1230" s="58"/>
      <c r="AD1230" s="58"/>
      <c r="AE1230" s="58"/>
      <c r="AF1230" s="58"/>
      <c r="AG1230" s="58"/>
      <c r="AH1230" s="58"/>
      <c r="AI1230" s="58"/>
      <c r="AJ1230" s="58"/>
      <c r="AK1230" s="58"/>
      <c r="AL1230" s="58"/>
      <c r="AM1230" s="58"/>
      <c r="AN1230" s="58"/>
      <c r="AO1230" s="58"/>
      <c r="AP1230" s="58"/>
      <c r="AQ1230" s="58"/>
      <c r="AR1230" s="58"/>
      <c r="AS1230" s="58"/>
      <c r="AT1230" s="58"/>
      <c r="AU1230" s="58"/>
      <c r="AV1230" s="58"/>
      <c r="AW1230" s="58"/>
      <c r="AX1230" s="58"/>
      <c r="AY1230" s="58"/>
      <c r="AZ1230" s="58"/>
      <c r="BA1230" s="58"/>
      <c r="BB1230" s="58"/>
      <c r="BC1230" s="58"/>
      <c r="BD1230" s="58"/>
      <c r="BE1230" s="58"/>
      <c r="BF1230" s="58"/>
      <c r="BG1230" s="58"/>
      <c r="BH1230" s="58"/>
      <c r="BI1230" s="58"/>
      <c r="BJ1230" s="58"/>
      <c r="BK1230" s="58"/>
      <c r="BL1230" s="58"/>
      <c r="BM1230" s="58"/>
      <c r="BN1230" s="58"/>
      <c r="BO1230" s="58"/>
      <c r="BP1230" s="58"/>
      <c r="BQ1230" s="58"/>
      <c r="BR1230" s="58"/>
      <c r="BS1230" s="58"/>
      <c r="BT1230" s="58"/>
      <c r="BU1230" s="58"/>
      <c r="BV1230" s="58"/>
      <c r="BW1230" s="58"/>
      <c r="BX1230" s="58"/>
      <c r="BY1230" s="58"/>
      <c r="BZ1230" s="58"/>
      <c r="CA1230" s="58"/>
      <c r="CB1230" s="58"/>
      <c r="CC1230" s="58"/>
      <c r="CD1230" s="58"/>
      <c r="CE1230" s="58"/>
      <c r="CF1230" s="58"/>
      <c r="CG1230" s="58"/>
      <c r="CH1230" s="58"/>
      <c r="CI1230" s="58"/>
      <c r="CJ1230" s="58"/>
    </row>
    <row r="1231" spans="1:110" s="71" customFormat="1" ht="12.75" customHeight="1" x14ac:dyDescent="0.2">
      <c r="A1231" s="72"/>
      <c r="B1231" s="63" t="s">
        <v>143</v>
      </c>
      <c r="C1231" s="60" t="s">
        <v>20</v>
      </c>
      <c r="D1231" s="60"/>
      <c r="E1231" s="64">
        <f t="shared" si="17"/>
        <v>0</v>
      </c>
      <c r="F1231" s="64"/>
      <c r="G1231" s="70"/>
      <c r="H1231" s="60"/>
      <c r="I1231" s="57"/>
      <c r="J1231" s="57"/>
      <c r="K1231" s="57"/>
      <c r="L1231" s="58"/>
      <c r="M1231" s="58"/>
      <c r="N1231" s="58"/>
      <c r="O1231" s="58"/>
      <c r="P1231" s="58"/>
      <c r="Q1231" s="58"/>
      <c r="R1231" s="58"/>
      <c r="S1231" s="58"/>
      <c r="T1231" s="58"/>
      <c r="U1231" s="58"/>
      <c r="V1231" s="58"/>
      <c r="W1231" s="58"/>
      <c r="X1231" s="58"/>
      <c r="Y1231" s="58"/>
      <c r="Z1231" s="58"/>
      <c r="AA1231" s="58"/>
      <c r="AB1231" s="58"/>
      <c r="AC1231" s="58"/>
      <c r="AD1231" s="58"/>
      <c r="AE1231" s="58"/>
      <c r="AF1231" s="58"/>
      <c r="AG1231" s="58"/>
      <c r="AH1231" s="58"/>
      <c r="AI1231" s="58"/>
      <c r="AJ1231" s="58"/>
      <c r="AK1231" s="58"/>
      <c r="AL1231" s="58"/>
      <c r="AM1231" s="58"/>
      <c r="AN1231" s="58"/>
      <c r="AO1231" s="58"/>
      <c r="AP1231" s="58"/>
      <c r="AQ1231" s="58"/>
      <c r="AR1231" s="58"/>
      <c r="AS1231" s="58"/>
      <c r="AT1231" s="58"/>
      <c r="AU1231" s="58"/>
      <c r="AV1231" s="58"/>
      <c r="AW1231" s="58"/>
      <c r="AX1231" s="58"/>
      <c r="AY1231" s="58"/>
      <c r="AZ1231" s="58"/>
      <c r="BA1231" s="58"/>
      <c r="BB1231" s="58"/>
      <c r="BC1231" s="58"/>
      <c r="BD1231" s="58"/>
      <c r="BE1231" s="58"/>
      <c r="BF1231" s="58"/>
      <c r="BG1231" s="58"/>
      <c r="BH1231" s="58"/>
      <c r="BI1231" s="58"/>
      <c r="BJ1231" s="58"/>
      <c r="BK1231" s="58"/>
      <c r="BL1231" s="58"/>
      <c r="BM1231" s="58"/>
      <c r="BN1231" s="58"/>
      <c r="BO1231" s="58"/>
      <c r="BP1231" s="58"/>
      <c r="BQ1231" s="58"/>
      <c r="BR1231" s="58"/>
      <c r="BS1231" s="58"/>
      <c r="BT1231" s="58"/>
      <c r="BU1231" s="58"/>
      <c r="BV1231" s="58"/>
      <c r="BW1231" s="58"/>
      <c r="BX1231" s="58"/>
      <c r="BY1231" s="58"/>
      <c r="BZ1231" s="58"/>
      <c r="CA1231" s="58"/>
      <c r="CB1231" s="58"/>
      <c r="CC1231" s="58"/>
      <c r="CD1231" s="58"/>
      <c r="CE1231" s="58"/>
      <c r="CF1231" s="58"/>
      <c r="CG1231" s="58"/>
      <c r="CH1231" s="58"/>
      <c r="CI1231" s="58"/>
      <c r="CJ1231" s="58"/>
    </row>
    <row r="1232" spans="1:110" s="71" customFormat="1" ht="12.75" customHeight="1" x14ac:dyDescent="0.2">
      <c r="A1232" s="72"/>
      <c r="B1232" s="63"/>
      <c r="C1232" s="60" t="s">
        <v>17</v>
      </c>
      <c r="D1232" s="60"/>
      <c r="E1232" s="64">
        <f t="shared" si="17"/>
        <v>0</v>
      </c>
      <c r="F1232" s="64"/>
      <c r="G1232" s="70"/>
      <c r="H1232" s="60"/>
      <c r="I1232" s="57"/>
      <c r="J1232" s="57"/>
      <c r="K1232" s="57"/>
      <c r="L1232" s="58"/>
      <c r="M1232" s="58"/>
      <c r="N1232" s="58"/>
      <c r="O1232" s="58"/>
      <c r="P1232" s="58"/>
      <c r="Q1232" s="58"/>
      <c r="R1232" s="58"/>
      <c r="S1232" s="58"/>
      <c r="T1232" s="58"/>
      <c r="U1232" s="58"/>
      <c r="V1232" s="58"/>
      <c r="W1232" s="58"/>
      <c r="X1232" s="58"/>
      <c r="Y1232" s="58"/>
      <c r="Z1232" s="58"/>
      <c r="AA1232" s="58"/>
      <c r="AB1232" s="58"/>
      <c r="AC1232" s="58"/>
      <c r="AD1232" s="58"/>
      <c r="AE1232" s="58"/>
      <c r="AF1232" s="58"/>
      <c r="AG1232" s="58"/>
      <c r="AH1232" s="58"/>
      <c r="AI1232" s="58"/>
      <c r="AJ1232" s="58"/>
      <c r="AK1232" s="58"/>
      <c r="AL1232" s="58"/>
      <c r="AM1232" s="58"/>
      <c r="AN1232" s="58"/>
      <c r="AO1232" s="58"/>
      <c r="AP1232" s="58"/>
      <c r="AQ1232" s="58"/>
      <c r="AR1232" s="58"/>
      <c r="AS1232" s="58"/>
      <c r="AT1232" s="58"/>
      <c r="AU1232" s="58"/>
      <c r="AV1232" s="58"/>
      <c r="AW1232" s="58"/>
      <c r="AX1232" s="58"/>
      <c r="AY1232" s="58"/>
      <c r="AZ1232" s="58"/>
      <c r="BA1232" s="58"/>
      <c r="BB1232" s="58"/>
      <c r="BC1232" s="58"/>
      <c r="BD1232" s="58"/>
      <c r="BE1232" s="58"/>
      <c r="BF1232" s="58"/>
      <c r="BG1232" s="58"/>
      <c r="BH1232" s="58"/>
      <c r="BI1232" s="58"/>
      <c r="BJ1232" s="58"/>
      <c r="BK1232" s="58"/>
      <c r="BL1232" s="58"/>
      <c r="BM1232" s="58"/>
      <c r="BN1232" s="58"/>
      <c r="BO1232" s="58"/>
      <c r="BP1232" s="58"/>
      <c r="BQ1232" s="58"/>
      <c r="BR1232" s="58"/>
      <c r="BS1232" s="58"/>
      <c r="BT1232" s="58"/>
      <c r="BU1232" s="58"/>
      <c r="BV1232" s="58"/>
      <c r="BW1232" s="58"/>
      <c r="BX1232" s="58"/>
      <c r="BY1232" s="58"/>
      <c r="BZ1232" s="58"/>
      <c r="CA1232" s="58"/>
      <c r="CB1232" s="58"/>
      <c r="CC1232" s="58"/>
      <c r="CD1232" s="58"/>
      <c r="CE1232" s="58"/>
      <c r="CF1232" s="58"/>
      <c r="CG1232" s="58"/>
      <c r="CH1232" s="58"/>
      <c r="CI1232" s="58"/>
      <c r="CJ1232" s="58"/>
    </row>
    <row r="1233" spans="1:88" s="71" customFormat="1" ht="12.75" customHeight="1" x14ac:dyDescent="0.2">
      <c r="A1233" s="72"/>
      <c r="B1233" s="63" t="s">
        <v>145</v>
      </c>
      <c r="C1233" s="60" t="s">
        <v>20</v>
      </c>
      <c r="D1233" s="60"/>
      <c r="E1233" s="64">
        <f t="shared" si="17"/>
        <v>0.02</v>
      </c>
      <c r="F1233" s="64"/>
      <c r="G1233" s="70">
        <v>0.02</v>
      </c>
      <c r="H1233" s="60"/>
      <c r="I1233" s="57"/>
      <c r="J1233" s="57"/>
      <c r="K1233" s="57"/>
      <c r="L1233" s="58"/>
      <c r="M1233" s="58"/>
      <c r="N1233" s="58"/>
      <c r="O1233" s="58"/>
      <c r="P1233" s="58"/>
      <c r="Q1233" s="58"/>
      <c r="R1233" s="58"/>
      <c r="S1233" s="58"/>
      <c r="T1233" s="58"/>
      <c r="U1233" s="58"/>
      <c r="V1233" s="58"/>
      <c r="W1233" s="58"/>
      <c r="X1233" s="58"/>
      <c r="Y1233" s="58"/>
      <c r="Z1233" s="58"/>
      <c r="AA1233" s="58"/>
      <c r="AB1233" s="58"/>
      <c r="AC1233" s="58"/>
      <c r="AD1233" s="58"/>
      <c r="AE1233" s="58"/>
      <c r="AF1233" s="58"/>
      <c r="AG1233" s="58"/>
      <c r="AH1233" s="58"/>
      <c r="AI1233" s="58"/>
      <c r="AJ1233" s="58"/>
      <c r="AK1233" s="58"/>
      <c r="AL1233" s="58"/>
      <c r="AM1233" s="58"/>
      <c r="AN1233" s="58"/>
      <c r="AO1233" s="58"/>
      <c r="AP1233" s="58"/>
      <c r="AQ1233" s="58"/>
      <c r="AR1233" s="58"/>
      <c r="AS1233" s="58"/>
      <c r="AT1233" s="58"/>
      <c r="AU1233" s="58"/>
      <c r="AV1233" s="58"/>
      <c r="AW1233" s="58"/>
      <c r="AX1233" s="58"/>
      <c r="AY1233" s="58"/>
      <c r="AZ1233" s="58"/>
      <c r="BA1233" s="58"/>
      <c r="BB1233" s="58"/>
      <c r="BC1233" s="58"/>
      <c r="BD1233" s="58"/>
      <c r="BE1233" s="58"/>
      <c r="BF1233" s="58"/>
      <c r="BG1233" s="58"/>
      <c r="BH1233" s="58"/>
      <c r="BI1233" s="58"/>
      <c r="BJ1233" s="58"/>
      <c r="BK1233" s="58"/>
      <c r="BL1233" s="58"/>
      <c r="BM1233" s="58"/>
      <c r="BN1233" s="58"/>
      <c r="BO1233" s="58"/>
      <c r="BP1233" s="58"/>
      <c r="BQ1233" s="58"/>
      <c r="BR1233" s="58"/>
      <c r="BS1233" s="58"/>
      <c r="BT1233" s="58"/>
      <c r="BU1233" s="58"/>
      <c r="BV1233" s="58"/>
      <c r="BW1233" s="58"/>
      <c r="BX1233" s="58"/>
      <c r="BY1233" s="58"/>
      <c r="BZ1233" s="58"/>
      <c r="CA1233" s="58"/>
      <c r="CB1233" s="58"/>
      <c r="CC1233" s="58"/>
      <c r="CD1233" s="58"/>
      <c r="CE1233" s="58"/>
      <c r="CF1233" s="58"/>
      <c r="CG1233" s="58"/>
      <c r="CH1233" s="58"/>
      <c r="CI1233" s="58"/>
      <c r="CJ1233" s="58"/>
    </row>
    <row r="1234" spans="1:88" s="71" customFormat="1" ht="12.75" customHeight="1" x14ac:dyDescent="0.2">
      <c r="A1234" s="72"/>
      <c r="B1234" s="63"/>
      <c r="C1234" s="60" t="s">
        <v>17</v>
      </c>
      <c r="D1234" s="60"/>
      <c r="E1234" s="64">
        <f t="shared" si="17"/>
        <v>63.74</v>
      </c>
      <c r="F1234" s="64"/>
      <c r="G1234" s="70">
        <v>63.74</v>
      </c>
      <c r="H1234" s="60"/>
      <c r="I1234" s="57"/>
      <c r="J1234" s="57"/>
      <c r="K1234" s="57"/>
      <c r="L1234" s="58"/>
      <c r="M1234" s="58"/>
      <c r="N1234" s="58"/>
      <c r="O1234" s="58"/>
      <c r="P1234" s="58"/>
      <c r="Q1234" s="58"/>
      <c r="R1234" s="58"/>
      <c r="S1234" s="58"/>
      <c r="T1234" s="58"/>
      <c r="U1234" s="58"/>
      <c r="V1234" s="58"/>
      <c r="W1234" s="58"/>
      <c r="X1234" s="58"/>
      <c r="Y1234" s="58"/>
      <c r="Z1234" s="58"/>
      <c r="AA1234" s="58"/>
      <c r="AB1234" s="58"/>
      <c r="AC1234" s="58"/>
      <c r="AD1234" s="58"/>
      <c r="AE1234" s="58"/>
      <c r="AF1234" s="58"/>
      <c r="AG1234" s="58"/>
      <c r="AH1234" s="58"/>
      <c r="AI1234" s="58"/>
      <c r="AJ1234" s="58"/>
      <c r="AK1234" s="58"/>
      <c r="AL1234" s="58"/>
      <c r="AM1234" s="58"/>
      <c r="AN1234" s="58"/>
      <c r="AO1234" s="58"/>
      <c r="AP1234" s="58"/>
      <c r="AQ1234" s="58"/>
      <c r="AR1234" s="58"/>
      <c r="AS1234" s="58"/>
      <c r="AT1234" s="58"/>
      <c r="AU1234" s="58"/>
      <c r="AV1234" s="58"/>
      <c r="AW1234" s="58"/>
      <c r="AX1234" s="58"/>
      <c r="AY1234" s="58"/>
      <c r="AZ1234" s="58"/>
      <c r="BA1234" s="58"/>
      <c r="BB1234" s="58"/>
      <c r="BC1234" s="58"/>
      <c r="BD1234" s="58"/>
      <c r="BE1234" s="58"/>
      <c r="BF1234" s="58"/>
      <c r="BG1234" s="58"/>
      <c r="BH1234" s="58"/>
      <c r="BI1234" s="58"/>
      <c r="BJ1234" s="58"/>
      <c r="BK1234" s="58"/>
      <c r="BL1234" s="58"/>
      <c r="BM1234" s="58"/>
      <c r="BN1234" s="58"/>
      <c r="BO1234" s="58"/>
      <c r="BP1234" s="58"/>
      <c r="BQ1234" s="58"/>
      <c r="BR1234" s="58"/>
      <c r="BS1234" s="58"/>
      <c r="BT1234" s="58"/>
      <c r="BU1234" s="58"/>
      <c r="BV1234" s="58"/>
      <c r="BW1234" s="58"/>
      <c r="BX1234" s="58"/>
      <c r="BY1234" s="58"/>
      <c r="BZ1234" s="58"/>
      <c r="CA1234" s="58"/>
      <c r="CB1234" s="58"/>
      <c r="CC1234" s="58"/>
      <c r="CD1234" s="58"/>
      <c r="CE1234" s="58"/>
      <c r="CF1234" s="58"/>
      <c r="CG1234" s="58"/>
      <c r="CH1234" s="58"/>
      <c r="CI1234" s="58"/>
      <c r="CJ1234" s="58"/>
    </row>
    <row r="1235" spans="1:88" s="71" customFormat="1" ht="12.75" customHeight="1" x14ac:dyDescent="0.2">
      <c r="A1235" s="72"/>
      <c r="B1235" s="67" t="s">
        <v>147</v>
      </c>
      <c r="C1235" s="60" t="s">
        <v>148</v>
      </c>
      <c r="D1235" s="60"/>
      <c r="E1235" s="64">
        <f t="shared" si="17"/>
        <v>0</v>
      </c>
      <c r="F1235" s="64"/>
      <c r="G1235" s="70"/>
      <c r="H1235" s="60"/>
      <c r="I1235" s="57"/>
      <c r="J1235" s="57"/>
      <c r="K1235" s="57"/>
      <c r="L1235" s="58"/>
      <c r="M1235" s="58"/>
      <c r="N1235" s="58"/>
      <c r="O1235" s="58"/>
      <c r="P1235" s="58"/>
      <c r="Q1235" s="58"/>
      <c r="R1235" s="58"/>
      <c r="S1235" s="58"/>
      <c r="T1235" s="58"/>
      <c r="U1235" s="58"/>
      <c r="V1235" s="58"/>
      <c r="W1235" s="58"/>
      <c r="X1235" s="58"/>
      <c r="Y1235" s="58"/>
      <c r="Z1235" s="58"/>
      <c r="AA1235" s="58"/>
      <c r="AB1235" s="58"/>
      <c r="AC1235" s="58"/>
      <c r="AD1235" s="58"/>
      <c r="AE1235" s="58"/>
      <c r="AF1235" s="58"/>
      <c r="AG1235" s="58"/>
      <c r="AH1235" s="58"/>
      <c r="AI1235" s="58"/>
      <c r="AJ1235" s="58"/>
      <c r="AK1235" s="58"/>
      <c r="AL1235" s="58"/>
      <c r="AM1235" s="58"/>
      <c r="AN1235" s="58"/>
      <c r="AO1235" s="58"/>
      <c r="AP1235" s="58"/>
      <c r="AQ1235" s="58"/>
      <c r="AR1235" s="58"/>
      <c r="AS1235" s="58"/>
      <c r="AT1235" s="58"/>
      <c r="AU1235" s="58"/>
      <c r="AV1235" s="58"/>
      <c r="AW1235" s="58"/>
      <c r="AX1235" s="58"/>
      <c r="AY1235" s="58"/>
      <c r="AZ1235" s="58"/>
      <c r="BA1235" s="58"/>
      <c r="BB1235" s="58"/>
      <c r="BC1235" s="58"/>
      <c r="BD1235" s="58"/>
      <c r="BE1235" s="58"/>
      <c r="BF1235" s="58"/>
      <c r="BG1235" s="58"/>
      <c r="BH1235" s="58"/>
      <c r="BI1235" s="58"/>
      <c r="BJ1235" s="58"/>
      <c r="BK1235" s="58"/>
      <c r="BL1235" s="58"/>
      <c r="BM1235" s="58"/>
      <c r="BN1235" s="58"/>
      <c r="BO1235" s="58"/>
      <c r="BP1235" s="58"/>
      <c r="BQ1235" s="58"/>
      <c r="BR1235" s="58"/>
      <c r="BS1235" s="58"/>
      <c r="BT1235" s="58"/>
      <c r="BU1235" s="58"/>
      <c r="BV1235" s="58"/>
      <c r="BW1235" s="58"/>
      <c r="BX1235" s="58"/>
      <c r="BY1235" s="58"/>
      <c r="BZ1235" s="58"/>
      <c r="CA1235" s="58"/>
      <c r="CB1235" s="58"/>
      <c r="CC1235" s="58"/>
      <c r="CD1235" s="58"/>
      <c r="CE1235" s="58"/>
      <c r="CF1235" s="58"/>
      <c r="CG1235" s="58"/>
      <c r="CH1235" s="58"/>
      <c r="CI1235" s="58"/>
      <c r="CJ1235" s="58"/>
    </row>
    <row r="1236" spans="1:88" s="71" customFormat="1" ht="12.75" customHeight="1" x14ac:dyDescent="0.2">
      <c r="A1236" s="72"/>
      <c r="B1236" s="67"/>
      <c r="C1236" s="60" t="s">
        <v>17</v>
      </c>
      <c r="D1236" s="60"/>
      <c r="E1236" s="64">
        <f t="shared" si="17"/>
        <v>0</v>
      </c>
      <c r="F1236" s="64"/>
      <c r="G1236" s="70"/>
      <c r="H1236" s="60"/>
      <c r="I1236" s="57"/>
      <c r="J1236" s="57"/>
      <c r="K1236" s="57"/>
      <c r="L1236" s="58"/>
      <c r="M1236" s="58"/>
      <c r="N1236" s="58"/>
      <c r="O1236" s="58"/>
      <c r="P1236" s="58"/>
      <c r="Q1236" s="58"/>
      <c r="R1236" s="58"/>
      <c r="S1236" s="58"/>
      <c r="T1236" s="58"/>
      <c r="U1236" s="58"/>
      <c r="V1236" s="58"/>
      <c r="W1236" s="58"/>
      <c r="X1236" s="58"/>
      <c r="Y1236" s="58"/>
      <c r="Z1236" s="58"/>
      <c r="AA1236" s="58"/>
      <c r="AB1236" s="58"/>
      <c r="AC1236" s="58"/>
      <c r="AD1236" s="58"/>
      <c r="AE1236" s="58"/>
      <c r="AF1236" s="58"/>
      <c r="AG1236" s="58"/>
      <c r="AH1236" s="58"/>
      <c r="AI1236" s="58"/>
      <c r="AJ1236" s="58"/>
      <c r="AK1236" s="58"/>
      <c r="AL1236" s="58"/>
      <c r="AM1236" s="58"/>
      <c r="AN1236" s="58"/>
      <c r="AO1236" s="58"/>
      <c r="AP1236" s="58"/>
      <c r="AQ1236" s="58"/>
      <c r="AR1236" s="58"/>
      <c r="AS1236" s="58"/>
      <c r="AT1236" s="58"/>
      <c r="AU1236" s="58"/>
      <c r="AV1236" s="58"/>
      <c r="AW1236" s="58"/>
      <c r="AX1236" s="58"/>
      <c r="AY1236" s="58"/>
      <c r="AZ1236" s="58"/>
      <c r="BA1236" s="58"/>
      <c r="BB1236" s="58"/>
      <c r="BC1236" s="58"/>
      <c r="BD1236" s="58"/>
      <c r="BE1236" s="58"/>
      <c r="BF1236" s="58"/>
      <c r="BG1236" s="58"/>
      <c r="BH1236" s="58"/>
      <c r="BI1236" s="58"/>
      <c r="BJ1236" s="58"/>
      <c r="BK1236" s="58"/>
      <c r="BL1236" s="58"/>
      <c r="BM1236" s="58"/>
      <c r="BN1236" s="58"/>
      <c r="BO1236" s="58"/>
      <c r="BP1236" s="58"/>
      <c r="BQ1236" s="58"/>
      <c r="BR1236" s="58"/>
      <c r="BS1236" s="58"/>
      <c r="BT1236" s="58"/>
      <c r="BU1236" s="58"/>
      <c r="BV1236" s="58"/>
      <c r="BW1236" s="58"/>
      <c r="BX1236" s="58"/>
      <c r="BY1236" s="58"/>
      <c r="BZ1236" s="58"/>
      <c r="CA1236" s="58"/>
      <c r="CB1236" s="58"/>
      <c r="CC1236" s="58"/>
      <c r="CD1236" s="58"/>
      <c r="CE1236" s="58"/>
      <c r="CF1236" s="58"/>
      <c r="CG1236" s="58"/>
      <c r="CH1236" s="58"/>
      <c r="CI1236" s="58"/>
      <c r="CJ1236" s="58"/>
    </row>
    <row r="1237" spans="1:88" s="71" customFormat="1" ht="12.75" customHeight="1" x14ac:dyDescent="0.2">
      <c r="A1237" s="72"/>
      <c r="B1237" s="63" t="s">
        <v>150</v>
      </c>
      <c r="C1237" s="60" t="s">
        <v>64</v>
      </c>
      <c r="D1237" s="68"/>
      <c r="E1237" s="64">
        <f t="shared" si="17"/>
        <v>0</v>
      </c>
      <c r="F1237" s="64"/>
      <c r="G1237" s="70"/>
      <c r="H1237" s="68"/>
      <c r="I1237" s="57"/>
      <c r="J1237" s="57"/>
      <c r="K1237" s="57"/>
      <c r="L1237" s="58"/>
      <c r="M1237" s="58"/>
      <c r="N1237" s="58"/>
      <c r="O1237" s="58"/>
      <c r="P1237" s="58"/>
      <c r="Q1237" s="58"/>
      <c r="R1237" s="58"/>
      <c r="S1237" s="58"/>
      <c r="T1237" s="58"/>
      <c r="U1237" s="58"/>
      <c r="V1237" s="58"/>
      <c r="W1237" s="58"/>
      <c r="X1237" s="58"/>
      <c r="Y1237" s="58"/>
      <c r="Z1237" s="58"/>
      <c r="AA1237" s="58"/>
      <c r="AB1237" s="58"/>
      <c r="AC1237" s="58"/>
      <c r="AD1237" s="58"/>
      <c r="AE1237" s="58"/>
      <c r="AF1237" s="58"/>
      <c r="AG1237" s="58"/>
      <c r="AH1237" s="58"/>
      <c r="AI1237" s="58"/>
      <c r="AJ1237" s="58"/>
      <c r="AK1237" s="58"/>
      <c r="AL1237" s="58"/>
      <c r="AM1237" s="58"/>
      <c r="AN1237" s="58"/>
      <c r="AO1237" s="58"/>
      <c r="AP1237" s="58"/>
      <c r="AQ1237" s="58"/>
      <c r="AR1237" s="58"/>
      <c r="AS1237" s="58"/>
      <c r="AT1237" s="58"/>
      <c r="AU1237" s="58"/>
      <c r="AV1237" s="58"/>
      <c r="AW1237" s="58"/>
      <c r="AX1237" s="58"/>
      <c r="AY1237" s="58"/>
      <c r="AZ1237" s="58"/>
      <c r="BA1237" s="58"/>
      <c r="BB1237" s="58"/>
      <c r="BC1237" s="58"/>
      <c r="BD1237" s="58"/>
      <c r="BE1237" s="58"/>
      <c r="BF1237" s="58"/>
      <c r="BG1237" s="58"/>
      <c r="BH1237" s="58"/>
      <c r="BI1237" s="58"/>
      <c r="BJ1237" s="58"/>
      <c r="BK1237" s="58"/>
      <c r="BL1237" s="58"/>
      <c r="BM1237" s="58"/>
      <c r="BN1237" s="58"/>
      <c r="BO1237" s="58"/>
      <c r="BP1237" s="58"/>
      <c r="BQ1237" s="58"/>
      <c r="BR1237" s="58"/>
      <c r="BS1237" s="58"/>
      <c r="BT1237" s="58"/>
      <c r="BU1237" s="58"/>
      <c r="BV1237" s="58"/>
      <c r="BW1237" s="58"/>
      <c r="BX1237" s="58"/>
      <c r="BY1237" s="58"/>
      <c r="BZ1237" s="58"/>
      <c r="CA1237" s="58"/>
      <c r="CB1237" s="58"/>
      <c r="CC1237" s="58"/>
      <c r="CD1237" s="58"/>
      <c r="CE1237" s="58"/>
      <c r="CF1237" s="58"/>
      <c r="CG1237" s="58"/>
      <c r="CH1237" s="58"/>
      <c r="CI1237" s="58"/>
      <c r="CJ1237" s="58"/>
    </row>
    <row r="1238" spans="1:88" s="71" customFormat="1" ht="12.75" customHeight="1" x14ac:dyDescent="0.2">
      <c r="A1238" s="76"/>
      <c r="B1238" s="63"/>
      <c r="C1238" s="60" t="s">
        <v>17</v>
      </c>
      <c r="D1238" s="68"/>
      <c r="E1238" s="64">
        <f t="shared" si="17"/>
        <v>0</v>
      </c>
      <c r="F1238" s="64"/>
      <c r="G1238" s="70"/>
      <c r="H1238" s="68"/>
      <c r="I1238" s="57"/>
      <c r="J1238" s="57"/>
      <c r="K1238" s="57"/>
      <c r="L1238" s="58"/>
      <c r="M1238" s="58"/>
      <c r="N1238" s="58"/>
      <c r="O1238" s="58"/>
      <c r="P1238" s="58"/>
      <c r="Q1238" s="58"/>
      <c r="R1238" s="58"/>
      <c r="S1238" s="58"/>
      <c r="T1238" s="58"/>
      <c r="U1238" s="58"/>
      <c r="V1238" s="58"/>
      <c r="W1238" s="58"/>
      <c r="X1238" s="58"/>
      <c r="Y1238" s="58"/>
      <c r="Z1238" s="58"/>
      <c r="AA1238" s="58"/>
      <c r="AB1238" s="58"/>
      <c r="AC1238" s="58"/>
      <c r="AD1238" s="58"/>
      <c r="AE1238" s="58"/>
      <c r="AF1238" s="58"/>
      <c r="AG1238" s="58"/>
      <c r="AH1238" s="58"/>
      <c r="AI1238" s="58"/>
      <c r="AJ1238" s="58"/>
      <c r="AK1238" s="58"/>
      <c r="AL1238" s="58"/>
      <c r="AM1238" s="58"/>
      <c r="AN1238" s="58"/>
      <c r="AO1238" s="58"/>
      <c r="AP1238" s="58"/>
      <c r="AQ1238" s="58"/>
      <c r="AR1238" s="58"/>
      <c r="AS1238" s="58"/>
      <c r="AT1238" s="58"/>
      <c r="AU1238" s="58"/>
      <c r="AV1238" s="58"/>
      <c r="AW1238" s="58"/>
      <c r="AX1238" s="58"/>
      <c r="AY1238" s="58"/>
      <c r="AZ1238" s="58"/>
      <c r="BA1238" s="58"/>
      <c r="BB1238" s="58"/>
      <c r="BC1238" s="58"/>
      <c r="BD1238" s="58"/>
      <c r="BE1238" s="58"/>
      <c r="BF1238" s="58"/>
      <c r="BG1238" s="58"/>
      <c r="BH1238" s="58"/>
      <c r="BI1238" s="58"/>
      <c r="BJ1238" s="58"/>
      <c r="BK1238" s="58"/>
      <c r="BL1238" s="58"/>
      <c r="BM1238" s="58"/>
      <c r="BN1238" s="58"/>
      <c r="BO1238" s="58"/>
      <c r="BP1238" s="58"/>
      <c r="BQ1238" s="58"/>
      <c r="BR1238" s="58"/>
      <c r="BS1238" s="58"/>
      <c r="BT1238" s="58"/>
      <c r="BU1238" s="58"/>
      <c r="BV1238" s="58"/>
      <c r="BW1238" s="58"/>
      <c r="BX1238" s="58"/>
      <c r="BY1238" s="58"/>
      <c r="BZ1238" s="58"/>
      <c r="CA1238" s="58"/>
      <c r="CB1238" s="58"/>
      <c r="CC1238" s="58"/>
      <c r="CD1238" s="58"/>
      <c r="CE1238" s="58"/>
      <c r="CF1238" s="58"/>
      <c r="CG1238" s="58"/>
      <c r="CH1238" s="58"/>
      <c r="CI1238" s="58"/>
      <c r="CJ1238" s="58"/>
    </row>
    <row r="1239" spans="1:88" s="65" customFormat="1" ht="12.75" customHeight="1" x14ac:dyDescent="0.2">
      <c r="A1239" s="18">
        <v>38</v>
      </c>
      <c r="B1239" s="69" t="s">
        <v>185</v>
      </c>
      <c r="C1239" s="60" t="s">
        <v>19</v>
      </c>
      <c r="D1239" s="68"/>
      <c r="E1239" s="70">
        <f t="shared" si="17"/>
        <v>1</v>
      </c>
      <c r="F1239" s="70">
        <v>1</v>
      </c>
      <c r="G1239" s="70"/>
      <c r="H1239" s="68"/>
    </row>
    <row r="1240" spans="1:88" s="71" customFormat="1" ht="12.75" customHeight="1" x14ac:dyDescent="0.2">
      <c r="A1240" s="72"/>
      <c r="B1240" s="73"/>
      <c r="C1240" s="60" t="s">
        <v>17</v>
      </c>
      <c r="D1240" s="61"/>
      <c r="E1240" s="70">
        <f t="shared" si="17"/>
        <v>87.540999999999997</v>
      </c>
      <c r="F1240" s="70">
        <f>F1242+F1244+F1246+F1248</f>
        <v>87.540999999999997</v>
      </c>
      <c r="G1240" s="70">
        <f>G1242+G1244+G1246+G1248</f>
        <v>0</v>
      </c>
      <c r="H1240" s="61"/>
      <c r="I1240" s="57"/>
      <c r="J1240" s="57"/>
      <c r="K1240" s="57"/>
      <c r="L1240" s="58"/>
      <c r="M1240" s="58"/>
      <c r="N1240" s="58"/>
      <c r="O1240" s="58"/>
      <c r="P1240" s="58"/>
      <c r="Q1240" s="58"/>
      <c r="R1240" s="58"/>
      <c r="S1240" s="58"/>
      <c r="T1240" s="58"/>
      <c r="U1240" s="58"/>
      <c r="V1240" s="58"/>
      <c r="W1240" s="58"/>
      <c r="X1240" s="58"/>
      <c r="Y1240" s="58"/>
      <c r="Z1240" s="58"/>
      <c r="AA1240" s="58"/>
      <c r="AB1240" s="58"/>
      <c r="AC1240" s="58"/>
      <c r="AD1240" s="58"/>
      <c r="AE1240" s="58"/>
      <c r="AF1240" s="58"/>
      <c r="AG1240" s="58"/>
      <c r="AH1240" s="58"/>
      <c r="AI1240" s="58"/>
      <c r="AJ1240" s="58"/>
      <c r="AK1240" s="58"/>
      <c r="AL1240" s="58"/>
      <c r="AM1240" s="58"/>
      <c r="AN1240" s="58"/>
      <c r="AO1240" s="58"/>
      <c r="AP1240" s="58"/>
      <c r="AQ1240" s="58"/>
      <c r="AR1240" s="58"/>
      <c r="AS1240" s="58"/>
      <c r="AT1240" s="58"/>
      <c r="AU1240" s="58"/>
      <c r="AV1240" s="58"/>
      <c r="AW1240" s="58"/>
      <c r="AX1240" s="58"/>
      <c r="AY1240" s="58"/>
      <c r="AZ1240" s="58"/>
      <c r="BA1240" s="58"/>
      <c r="BB1240" s="58"/>
      <c r="BC1240" s="58"/>
      <c r="BD1240" s="58"/>
      <c r="BE1240" s="58"/>
      <c r="BF1240" s="58"/>
      <c r="BG1240" s="58"/>
      <c r="BH1240" s="58"/>
      <c r="BI1240" s="58"/>
      <c r="BJ1240" s="58"/>
      <c r="BK1240" s="58"/>
      <c r="BL1240" s="58"/>
      <c r="BM1240" s="58"/>
      <c r="BN1240" s="58"/>
      <c r="BO1240" s="58"/>
      <c r="BP1240" s="58"/>
      <c r="BQ1240" s="58"/>
      <c r="BR1240" s="58"/>
      <c r="BS1240" s="58"/>
      <c r="BT1240" s="58"/>
      <c r="BU1240" s="58"/>
      <c r="BV1240" s="58"/>
      <c r="BW1240" s="58"/>
      <c r="BX1240" s="58"/>
      <c r="BY1240" s="58"/>
      <c r="BZ1240" s="58"/>
      <c r="CA1240" s="58"/>
      <c r="CB1240" s="58"/>
      <c r="CC1240" s="58"/>
      <c r="CD1240" s="58"/>
      <c r="CE1240" s="58"/>
      <c r="CF1240" s="58"/>
      <c r="CG1240" s="58"/>
      <c r="CH1240" s="58"/>
      <c r="CI1240" s="58"/>
      <c r="CJ1240" s="58"/>
    </row>
    <row r="1241" spans="1:88" s="71" customFormat="1" ht="12.75" customHeight="1" x14ac:dyDescent="0.2">
      <c r="A1241" s="72"/>
      <c r="B1241" s="63" t="s">
        <v>143</v>
      </c>
      <c r="C1241" s="60" t="s">
        <v>20</v>
      </c>
      <c r="D1241" s="60"/>
      <c r="E1241" s="70">
        <f t="shared" si="17"/>
        <v>0.109</v>
      </c>
      <c r="F1241" s="70">
        <f>0.01+0.099</f>
        <v>0.109</v>
      </c>
      <c r="G1241" s="70"/>
      <c r="H1241" s="60"/>
      <c r="I1241" s="57"/>
      <c r="J1241" s="57"/>
      <c r="K1241" s="57"/>
      <c r="L1241" s="58"/>
      <c r="M1241" s="58"/>
      <c r="N1241" s="58"/>
      <c r="O1241" s="58"/>
      <c r="P1241" s="58"/>
      <c r="Q1241" s="58"/>
      <c r="R1241" s="58"/>
      <c r="S1241" s="58"/>
      <c r="T1241" s="58"/>
      <c r="U1241" s="58"/>
      <c r="V1241" s="58"/>
      <c r="W1241" s="58"/>
      <c r="X1241" s="58"/>
      <c r="Y1241" s="58"/>
      <c r="Z1241" s="58"/>
      <c r="AA1241" s="58"/>
      <c r="AB1241" s="58"/>
      <c r="AC1241" s="58"/>
      <c r="AD1241" s="58"/>
      <c r="AE1241" s="58"/>
      <c r="AF1241" s="58"/>
      <c r="AG1241" s="58"/>
      <c r="AH1241" s="58"/>
      <c r="AI1241" s="58"/>
      <c r="AJ1241" s="58"/>
      <c r="AK1241" s="58"/>
      <c r="AL1241" s="58"/>
      <c r="AM1241" s="58"/>
      <c r="AN1241" s="58"/>
      <c r="AO1241" s="58"/>
      <c r="AP1241" s="58"/>
      <c r="AQ1241" s="58"/>
      <c r="AR1241" s="58"/>
      <c r="AS1241" s="58"/>
      <c r="AT1241" s="58"/>
      <c r="AU1241" s="58"/>
      <c r="AV1241" s="58"/>
      <c r="AW1241" s="58"/>
      <c r="AX1241" s="58"/>
      <c r="AY1241" s="58"/>
      <c r="AZ1241" s="58"/>
      <c r="BA1241" s="58"/>
      <c r="BB1241" s="58"/>
      <c r="BC1241" s="58"/>
      <c r="BD1241" s="58"/>
      <c r="BE1241" s="58"/>
      <c r="BF1241" s="58"/>
      <c r="BG1241" s="58"/>
      <c r="BH1241" s="58"/>
      <c r="BI1241" s="58"/>
      <c r="BJ1241" s="58"/>
      <c r="BK1241" s="58"/>
      <c r="BL1241" s="58"/>
      <c r="BM1241" s="58"/>
      <c r="BN1241" s="58"/>
      <c r="BO1241" s="58"/>
      <c r="BP1241" s="58"/>
      <c r="BQ1241" s="58"/>
      <c r="BR1241" s="58"/>
      <c r="BS1241" s="58"/>
      <c r="BT1241" s="58"/>
      <c r="BU1241" s="58"/>
      <c r="BV1241" s="58"/>
      <c r="BW1241" s="58"/>
      <c r="BX1241" s="58"/>
      <c r="BY1241" s="58"/>
      <c r="BZ1241" s="58"/>
      <c r="CA1241" s="58"/>
      <c r="CB1241" s="58"/>
      <c r="CC1241" s="58"/>
      <c r="CD1241" s="58"/>
      <c r="CE1241" s="58"/>
      <c r="CF1241" s="58"/>
      <c r="CG1241" s="58"/>
      <c r="CH1241" s="58"/>
      <c r="CI1241" s="58"/>
      <c r="CJ1241" s="58"/>
    </row>
    <row r="1242" spans="1:88" s="71" customFormat="1" ht="12.75" customHeight="1" x14ac:dyDescent="0.2">
      <c r="A1242" s="72"/>
      <c r="B1242" s="63"/>
      <c r="C1242" s="60" t="s">
        <v>17</v>
      </c>
      <c r="D1242" s="60"/>
      <c r="E1242" s="70">
        <f t="shared" si="17"/>
        <v>87.540999999999997</v>
      </c>
      <c r="F1242" s="70">
        <f>10.725+76.816</f>
        <v>87.540999999999997</v>
      </c>
      <c r="G1242" s="70"/>
      <c r="H1242" s="60"/>
      <c r="I1242" s="57"/>
      <c r="J1242" s="57"/>
      <c r="K1242" s="57"/>
      <c r="L1242" s="58"/>
      <c r="M1242" s="58"/>
      <c r="N1242" s="58"/>
      <c r="O1242" s="58"/>
      <c r="P1242" s="58"/>
      <c r="Q1242" s="58"/>
      <c r="R1242" s="58"/>
      <c r="S1242" s="58"/>
      <c r="T1242" s="58"/>
      <c r="U1242" s="58"/>
      <c r="V1242" s="58"/>
      <c r="W1242" s="58"/>
      <c r="X1242" s="58"/>
      <c r="Y1242" s="58"/>
      <c r="Z1242" s="58"/>
      <c r="AA1242" s="58"/>
      <c r="AB1242" s="58"/>
      <c r="AC1242" s="58"/>
      <c r="AD1242" s="58"/>
      <c r="AE1242" s="58"/>
      <c r="AF1242" s="58"/>
      <c r="AG1242" s="58"/>
      <c r="AH1242" s="58"/>
      <c r="AI1242" s="58"/>
      <c r="AJ1242" s="58"/>
      <c r="AK1242" s="58"/>
      <c r="AL1242" s="58"/>
      <c r="AM1242" s="58"/>
      <c r="AN1242" s="58"/>
      <c r="AO1242" s="58"/>
      <c r="AP1242" s="58"/>
      <c r="AQ1242" s="58"/>
      <c r="AR1242" s="58"/>
      <c r="AS1242" s="58"/>
      <c r="AT1242" s="58"/>
      <c r="AU1242" s="58"/>
      <c r="AV1242" s="58"/>
      <c r="AW1242" s="58"/>
      <c r="AX1242" s="58"/>
      <c r="AY1242" s="58"/>
      <c r="AZ1242" s="58"/>
      <c r="BA1242" s="58"/>
      <c r="BB1242" s="58"/>
      <c r="BC1242" s="58"/>
      <c r="BD1242" s="58"/>
      <c r="BE1242" s="58"/>
      <c r="BF1242" s="58"/>
      <c r="BG1242" s="58"/>
      <c r="BH1242" s="58"/>
      <c r="BI1242" s="58"/>
      <c r="BJ1242" s="58"/>
      <c r="BK1242" s="58"/>
      <c r="BL1242" s="58"/>
      <c r="BM1242" s="58"/>
      <c r="BN1242" s="58"/>
      <c r="BO1242" s="58"/>
      <c r="BP1242" s="58"/>
      <c r="BQ1242" s="58"/>
      <c r="BR1242" s="58"/>
      <c r="BS1242" s="58"/>
      <c r="BT1242" s="58"/>
      <c r="BU1242" s="58"/>
      <c r="BV1242" s="58"/>
      <c r="BW1242" s="58"/>
      <c r="BX1242" s="58"/>
      <c r="BY1242" s="58"/>
      <c r="BZ1242" s="58"/>
      <c r="CA1242" s="58"/>
      <c r="CB1242" s="58"/>
      <c r="CC1242" s="58"/>
      <c r="CD1242" s="58"/>
      <c r="CE1242" s="58"/>
      <c r="CF1242" s="58"/>
      <c r="CG1242" s="58"/>
      <c r="CH1242" s="58"/>
      <c r="CI1242" s="58"/>
      <c r="CJ1242" s="58"/>
    </row>
    <row r="1243" spans="1:88" s="71" customFormat="1" ht="12.75" customHeight="1" x14ac:dyDescent="0.2">
      <c r="A1243" s="72"/>
      <c r="B1243" s="63" t="s">
        <v>145</v>
      </c>
      <c r="C1243" s="60" t="s">
        <v>20</v>
      </c>
      <c r="D1243" s="60"/>
      <c r="E1243" s="70">
        <f t="shared" si="17"/>
        <v>0</v>
      </c>
      <c r="F1243" s="70"/>
      <c r="G1243" s="70"/>
      <c r="H1243" s="60"/>
      <c r="I1243" s="57"/>
      <c r="J1243" s="57"/>
      <c r="K1243" s="57"/>
      <c r="L1243" s="58"/>
      <c r="M1243" s="58"/>
      <c r="N1243" s="58"/>
      <c r="O1243" s="58"/>
      <c r="P1243" s="58"/>
      <c r="Q1243" s="58"/>
      <c r="R1243" s="58"/>
      <c r="S1243" s="58"/>
      <c r="T1243" s="58"/>
      <c r="U1243" s="58"/>
      <c r="V1243" s="58"/>
      <c r="W1243" s="58"/>
      <c r="X1243" s="58"/>
      <c r="Y1243" s="58"/>
      <c r="Z1243" s="58"/>
      <c r="AA1243" s="58"/>
      <c r="AB1243" s="58"/>
      <c r="AC1243" s="58"/>
      <c r="AD1243" s="58"/>
      <c r="AE1243" s="58"/>
      <c r="AF1243" s="58"/>
      <c r="AG1243" s="58"/>
      <c r="AH1243" s="58"/>
      <c r="AI1243" s="58"/>
      <c r="AJ1243" s="58"/>
      <c r="AK1243" s="58"/>
      <c r="AL1243" s="58"/>
      <c r="AM1243" s="58"/>
      <c r="AN1243" s="58"/>
      <c r="AO1243" s="58"/>
      <c r="AP1243" s="58"/>
      <c r="AQ1243" s="58"/>
      <c r="AR1243" s="58"/>
      <c r="AS1243" s="58"/>
      <c r="AT1243" s="58"/>
      <c r="AU1243" s="58"/>
      <c r="AV1243" s="58"/>
      <c r="AW1243" s="58"/>
      <c r="AX1243" s="58"/>
      <c r="AY1243" s="58"/>
      <c r="AZ1243" s="58"/>
      <c r="BA1243" s="58"/>
      <c r="BB1243" s="58"/>
      <c r="BC1243" s="58"/>
      <c r="BD1243" s="58"/>
      <c r="BE1243" s="58"/>
      <c r="BF1243" s="58"/>
      <c r="BG1243" s="58"/>
      <c r="BH1243" s="58"/>
      <c r="BI1243" s="58"/>
      <c r="BJ1243" s="58"/>
      <c r="BK1243" s="58"/>
      <c r="BL1243" s="58"/>
      <c r="BM1243" s="58"/>
      <c r="BN1243" s="58"/>
      <c r="BO1243" s="58"/>
      <c r="BP1243" s="58"/>
      <c r="BQ1243" s="58"/>
      <c r="BR1243" s="58"/>
      <c r="BS1243" s="58"/>
      <c r="BT1243" s="58"/>
      <c r="BU1243" s="58"/>
      <c r="BV1243" s="58"/>
      <c r="BW1243" s="58"/>
      <c r="BX1243" s="58"/>
      <c r="BY1243" s="58"/>
      <c r="BZ1243" s="58"/>
      <c r="CA1243" s="58"/>
      <c r="CB1243" s="58"/>
      <c r="CC1243" s="58"/>
      <c r="CD1243" s="58"/>
      <c r="CE1243" s="58"/>
      <c r="CF1243" s="58"/>
      <c r="CG1243" s="58"/>
      <c r="CH1243" s="58"/>
      <c r="CI1243" s="58"/>
      <c r="CJ1243" s="58"/>
    </row>
    <row r="1244" spans="1:88" s="71" customFormat="1" ht="12.75" customHeight="1" x14ac:dyDescent="0.2">
      <c r="A1244" s="72"/>
      <c r="B1244" s="63"/>
      <c r="C1244" s="60" t="s">
        <v>17</v>
      </c>
      <c r="D1244" s="60"/>
      <c r="E1244" s="70">
        <f t="shared" si="17"/>
        <v>0</v>
      </c>
      <c r="F1244" s="70"/>
      <c r="G1244" s="70"/>
      <c r="H1244" s="60"/>
      <c r="I1244" s="57"/>
      <c r="J1244" s="57"/>
      <c r="K1244" s="57"/>
      <c r="L1244" s="58"/>
      <c r="M1244" s="58"/>
      <c r="N1244" s="58"/>
      <c r="O1244" s="58"/>
      <c r="P1244" s="58"/>
      <c r="Q1244" s="58"/>
      <c r="R1244" s="58"/>
      <c r="S1244" s="58"/>
      <c r="T1244" s="58"/>
      <c r="U1244" s="58"/>
      <c r="V1244" s="58"/>
      <c r="W1244" s="58"/>
      <c r="X1244" s="58"/>
      <c r="Y1244" s="58"/>
      <c r="Z1244" s="58"/>
      <c r="AA1244" s="58"/>
      <c r="AB1244" s="58"/>
      <c r="AC1244" s="58"/>
      <c r="AD1244" s="58"/>
      <c r="AE1244" s="58"/>
      <c r="AF1244" s="58"/>
      <c r="AG1244" s="58"/>
      <c r="AH1244" s="58"/>
      <c r="AI1244" s="58"/>
      <c r="AJ1244" s="58"/>
      <c r="AK1244" s="58"/>
      <c r="AL1244" s="58"/>
      <c r="AM1244" s="58"/>
      <c r="AN1244" s="58"/>
      <c r="AO1244" s="58"/>
      <c r="AP1244" s="58"/>
      <c r="AQ1244" s="58"/>
      <c r="AR1244" s="58"/>
      <c r="AS1244" s="58"/>
      <c r="AT1244" s="58"/>
      <c r="AU1244" s="58"/>
      <c r="AV1244" s="58"/>
      <c r="AW1244" s="58"/>
      <c r="AX1244" s="58"/>
      <c r="AY1244" s="58"/>
      <c r="AZ1244" s="58"/>
      <c r="BA1244" s="58"/>
      <c r="BB1244" s="58"/>
      <c r="BC1244" s="58"/>
      <c r="BD1244" s="58"/>
      <c r="BE1244" s="58"/>
      <c r="BF1244" s="58"/>
      <c r="BG1244" s="58"/>
      <c r="BH1244" s="58"/>
      <c r="BI1244" s="58"/>
      <c r="BJ1244" s="58"/>
      <c r="BK1244" s="58"/>
      <c r="BL1244" s="58"/>
      <c r="BM1244" s="58"/>
      <c r="BN1244" s="58"/>
      <c r="BO1244" s="58"/>
      <c r="BP1244" s="58"/>
      <c r="BQ1244" s="58"/>
      <c r="BR1244" s="58"/>
      <c r="BS1244" s="58"/>
      <c r="BT1244" s="58"/>
      <c r="BU1244" s="58"/>
      <c r="BV1244" s="58"/>
      <c r="BW1244" s="58"/>
      <c r="BX1244" s="58"/>
      <c r="BY1244" s="58"/>
      <c r="BZ1244" s="58"/>
      <c r="CA1244" s="58"/>
      <c r="CB1244" s="58"/>
      <c r="CC1244" s="58"/>
      <c r="CD1244" s="58"/>
      <c r="CE1244" s="58"/>
      <c r="CF1244" s="58"/>
      <c r="CG1244" s="58"/>
      <c r="CH1244" s="58"/>
      <c r="CI1244" s="58"/>
      <c r="CJ1244" s="58"/>
    </row>
    <row r="1245" spans="1:88" s="71" customFormat="1" ht="12.75" customHeight="1" x14ac:dyDescent="0.2">
      <c r="A1245" s="72"/>
      <c r="B1245" s="67" t="s">
        <v>147</v>
      </c>
      <c r="C1245" s="60" t="s">
        <v>148</v>
      </c>
      <c r="D1245" s="60"/>
      <c r="E1245" s="70">
        <f t="shared" si="17"/>
        <v>0</v>
      </c>
      <c r="F1245" s="70"/>
      <c r="G1245" s="70"/>
      <c r="H1245" s="60"/>
      <c r="I1245" s="57"/>
      <c r="J1245" s="57"/>
      <c r="K1245" s="57"/>
      <c r="L1245" s="58"/>
      <c r="M1245" s="58"/>
      <c r="N1245" s="58"/>
      <c r="O1245" s="58"/>
      <c r="P1245" s="58"/>
      <c r="Q1245" s="58"/>
      <c r="R1245" s="58"/>
      <c r="S1245" s="58"/>
      <c r="T1245" s="58"/>
      <c r="U1245" s="58"/>
      <c r="V1245" s="58"/>
      <c r="W1245" s="58"/>
      <c r="X1245" s="58"/>
      <c r="Y1245" s="58"/>
      <c r="Z1245" s="58"/>
      <c r="AA1245" s="58"/>
      <c r="AB1245" s="58"/>
      <c r="AC1245" s="58"/>
      <c r="AD1245" s="58"/>
      <c r="AE1245" s="58"/>
      <c r="AF1245" s="58"/>
      <c r="AG1245" s="58"/>
      <c r="AH1245" s="58"/>
      <c r="AI1245" s="58"/>
      <c r="AJ1245" s="58"/>
      <c r="AK1245" s="58"/>
      <c r="AL1245" s="58"/>
      <c r="AM1245" s="58"/>
      <c r="AN1245" s="58"/>
      <c r="AO1245" s="58"/>
      <c r="AP1245" s="58"/>
      <c r="AQ1245" s="58"/>
      <c r="AR1245" s="58"/>
      <c r="AS1245" s="58"/>
      <c r="AT1245" s="58"/>
      <c r="AU1245" s="58"/>
      <c r="AV1245" s="58"/>
      <c r="AW1245" s="58"/>
      <c r="AX1245" s="58"/>
      <c r="AY1245" s="58"/>
      <c r="AZ1245" s="58"/>
      <c r="BA1245" s="58"/>
      <c r="BB1245" s="58"/>
      <c r="BC1245" s="58"/>
      <c r="BD1245" s="58"/>
      <c r="BE1245" s="58"/>
      <c r="BF1245" s="58"/>
      <c r="BG1245" s="58"/>
      <c r="BH1245" s="58"/>
      <c r="BI1245" s="58"/>
      <c r="BJ1245" s="58"/>
      <c r="BK1245" s="58"/>
      <c r="BL1245" s="58"/>
      <c r="BM1245" s="58"/>
      <c r="BN1245" s="58"/>
      <c r="BO1245" s="58"/>
      <c r="BP1245" s="58"/>
      <c r="BQ1245" s="58"/>
      <c r="BR1245" s="58"/>
      <c r="BS1245" s="58"/>
      <c r="BT1245" s="58"/>
      <c r="BU1245" s="58"/>
      <c r="BV1245" s="58"/>
      <c r="BW1245" s="58"/>
      <c r="BX1245" s="58"/>
      <c r="BY1245" s="58"/>
      <c r="BZ1245" s="58"/>
      <c r="CA1245" s="58"/>
      <c r="CB1245" s="58"/>
      <c r="CC1245" s="58"/>
      <c r="CD1245" s="58"/>
      <c r="CE1245" s="58"/>
      <c r="CF1245" s="58"/>
      <c r="CG1245" s="58"/>
      <c r="CH1245" s="58"/>
      <c r="CI1245" s="58"/>
      <c r="CJ1245" s="58"/>
    </row>
    <row r="1246" spans="1:88" s="71" customFormat="1" ht="12.75" customHeight="1" x14ac:dyDescent="0.2">
      <c r="A1246" s="72"/>
      <c r="B1246" s="67"/>
      <c r="C1246" s="60" t="s">
        <v>17</v>
      </c>
      <c r="D1246" s="60"/>
      <c r="E1246" s="70">
        <f t="shared" si="17"/>
        <v>0</v>
      </c>
      <c r="F1246" s="70"/>
      <c r="G1246" s="70"/>
      <c r="H1246" s="60"/>
      <c r="I1246" s="57"/>
      <c r="J1246" s="57"/>
      <c r="K1246" s="57"/>
      <c r="L1246" s="58"/>
      <c r="M1246" s="58"/>
      <c r="N1246" s="58"/>
      <c r="O1246" s="58"/>
      <c r="P1246" s="58"/>
      <c r="Q1246" s="58"/>
      <c r="R1246" s="58"/>
      <c r="S1246" s="58"/>
      <c r="T1246" s="58"/>
      <c r="U1246" s="58"/>
      <c r="V1246" s="58"/>
      <c r="W1246" s="58"/>
      <c r="X1246" s="58"/>
      <c r="Y1246" s="58"/>
      <c r="Z1246" s="58"/>
      <c r="AA1246" s="58"/>
      <c r="AB1246" s="58"/>
      <c r="AC1246" s="58"/>
      <c r="AD1246" s="58"/>
      <c r="AE1246" s="58"/>
      <c r="AF1246" s="58"/>
      <c r="AG1246" s="58"/>
      <c r="AH1246" s="58"/>
      <c r="AI1246" s="58"/>
      <c r="AJ1246" s="58"/>
      <c r="AK1246" s="58"/>
      <c r="AL1246" s="58"/>
      <c r="AM1246" s="58"/>
      <c r="AN1246" s="58"/>
      <c r="AO1246" s="58"/>
      <c r="AP1246" s="58"/>
      <c r="AQ1246" s="58"/>
      <c r="AR1246" s="58"/>
      <c r="AS1246" s="58"/>
      <c r="AT1246" s="58"/>
      <c r="AU1246" s="58"/>
      <c r="AV1246" s="58"/>
      <c r="AW1246" s="58"/>
      <c r="AX1246" s="58"/>
      <c r="AY1246" s="58"/>
      <c r="AZ1246" s="58"/>
      <c r="BA1246" s="58"/>
      <c r="BB1246" s="58"/>
      <c r="BC1246" s="58"/>
      <c r="BD1246" s="58"/>
      <c r="BE1246" s="58"/>
      <c r="BF1246" s="58"/>
      <c r="BG1246" s="58"/>
      <c r="BH1246" s="58"/>
      <c r="BI1246" s="58"/>
      <c r="BJ1246" s="58"/>
      <c r="BK1246" s="58"/>
      <c r="BL1246" s="58"/>
      <c r="BM1246" s="58"/>
      <c r="BN1246" s="58"/>
      <c r="BO1246" s="58"/>
      <c r="BP1246" s="58"/>
      <c r="BQ1246" s="58"/>
      <c r="BR1246" s="58"/>
      <c r="BS1246" s="58"/>
      <c r="BT1246" s="58"/>
      <c r="BU1246" s="58"/>
      <c r="BV1246" s="58"/>
      <c r="BW1246" s="58"/>
      <c r="BX1246" s="58"/>
      <c r="BY1246" s="58"/>
      <c r="BZ1246" s="58"/>
      <c r="CA1246" s="58"/>
      <c r="CB1246" s="58"/>
      <c r="CC1246" s="58"/>
      <c r="CD1246" s="58"/>
      <c r="CE1246" s="58"/>
      <c r="CF1246" s="58"/>
      <c r="CG1246" s="58"/>
      <c r="CH1246" s="58"/>
      <c r="CI1246" s="58"/>
      <c r="CJ1246" s="58"/>
    </row>
    <row r="1247" spans="1:88" s="71" customFormat="1" ht="12.75" customHeight="1" x14ac:dyDescent="0.2">
      <c r="A1247" s="72"/>
      <c r="B1247" s="63" t="s">
        <v>150</v>
      </c>
      <c r="C1247" s="60" t="s">
        <v>64</v>
      </c>
      <c r="D1247" s="68"/>
      <c r="E1247" s="70">
        <f t="shared" si="17"/>
        <v>0</v>
      </c>
      <c r="F1247" s="70"/>
      <c r="G1247" s="70"/>
      <c r="H1247" s="68"/>
      <c r="I1247" s="57"/>
      <c r="J1247" s="57"/>
      <c r="K1247" s="57"/>
      <c r="L1247" s="58"/>
      <c r="M1247" s="58"/>
      <c r="N1247" s="58"/>
      <c r="O1247" s="58"/>
      <c r="P1247" s="58"/>
      <c r="Q1247" s="58"/>
      <c r="R1247" s="58"/>
      <c r="S1247" s="58"/>
      <c r="T1247" s="58"/>
      <c r="U1247" s="58"/>
      <c r="V1247" s="58"/>
      <c r="W1247" s="58"/>
      <c r="X1247" s="58"/>
      <c r="Y1247" s="58"/>
      <c r="Z1247" s="58"/>
      <c r="AA1247" s="58"/>
      <c r="AB1247" s="58"/>
      <c r="AC1247" s="58"/>
      <c r="AD1247" s="58"/>
      <c r="AE1247" s="58"/>
      <c r="AF1247" s="58"/>
      <c r="AG1247" s="58"/>
      <c r="AH1247" s="58"/>
      <c r="AI1247" s="58"/>
      <c r="AJ1247" s="58"/>
      <c r="AK1247" s="58"/>
      <c r="AL1247" s="58"/>
      <c r="AM1247" s="58"/>
      <c r="AN1247" s="58"/>
      <c r="AO1247" s="58"/>
      <c r="AP1247" s="58"/>
      <c r="AQ1247" s="58"/>
      <c r="AR1247" s="58"/>
      <c r="AS1247" s="58"/>
      <c r="AT1247" s="58"/>
      <c r="AU1247" s="58"/>
      <c r="AV1247" s="58"/>
      <c r="AW1247" s="58"/>
      <c r="AX1247" s="58"/>
      <c r="AY1247" s="58"/>
      <c r="AZ1247" s="58"/>
      <c r="BA1247" s="58"/>
      <c r="BB1247" s="58"/>
      <c r="BC1247" s="58"/>
      <c r="BD1247" s="58"/>
      <c r="BE1247" s="58"/>
      <c r="BF1247" s="58"/>
      <c r="BG1247" s="58"/>
      <c r="BH1247" s="58"/>
      <c r="BI1247" s="58"/>
      <c r="BJ1247" s="58"/>
      <c r="BK1247" s="58"/>
      <c r="BL1247" s="58"/>
      <c r="BM1247" s="58"/>
      <c r="BN1247" s="58"/>
      <c r="BO1247" s="58"/>
      <c r="BP1247" s="58"/>
      <c r="BQ1247" s="58"/>
      <c r="BR1247" s="58"/>
      <c r="BS1247" s="58"/>
      <c r="BT1247" s="58"/>
      <c r="BU1247" s="58"/>
      <c r="BV1247" s="58"/>
      <c r="BW1247" s="58"/>
      <c r="BX1247" s="58"/>
      <c r="BY1247" s="58"/>
      <c r="BZ1247" s="58"/>
      <c r="CA1247" s="58"/>
      <c r="CB1247" s="58"/>
      <c r="CC1247" s="58"/>
      <c r="CD1247" s="58"/>
      <c r="CE1247" s="58"/>
      <c r="CF1247" s="58"/>
      <c r="CG1247" s="58"/>
      <c r="CH1247" s="58"/>
      <c r="CI1247" s="58"/>
      <c r="CJ1247" s="58"/>
    </row>
    <row r="1248" spans="1:88" s="71" customFormat="1" ht="12.75" customHeight="1" x14ac:dyDescent="0.2">
      <c r="A1248" s="76"/>
      <c r="B1248" s="63"/>
      <c r="C1248" s="60" t="s">
        <v>17</v>
      </c>
      <c r="D1248" s="68"/>
      <c r="E1248" s="70">
        <f t="shared" si="17"/>
        <v>0</v>
      </c>
      <c r="F1248" s="70"/>
      <c r="G1248" s="70"/>
      <c r="H1248" s="68"/>
      <c r="I1248" s="57"/>
      <c r="J1248" s="57"/>
      <c r="K1248" s="57"/>
      <c r="L1248" s="58"/>
      <c r="M1248" s="58"/>
      <c r="N1248" s="58"/>
      <c r="O1248" s="58"/>
      <c r="P1248" s="58"/>
      <c r="Q1248" s="58"/>
      <c r="R1248" s="58"/>
      <c r="S1248" s="58"/>
      <c r="T1248" s="58"/>
      <c r="U1248" s="58"/>
      <c r="V1248" s="58"/>
      <c r="W1248" s="58"/>
      <c r="X1248" s="58"/>
      <c r="Y1248" s="58"/>
      <c r="Z1248" s="58"/>
      <c r="AA1248" s="58"/>
      <c r="AB1248" s="58"/>
      <c r="AC1248" s="58"/>
      <c r="AD1248" s="58"/>
      <c r="AE1248" s="58"/>
      <c r="AF1248" s="58"/>
      <c r="AG1248" s="58"/>
      <c r="AH1248" s="58"/>
      <c r="AI1248" s="58"/>
      <c r="AJ1248" s="58"/>
      <c r="AK1248" s="58"/>
      <c r="AL1248" s="58"/>
      <c r="AM1248" s="58"/>
      <c r="AN1248" s="58"/>
      <c r="AO1248" s="58"/>
      <c r="AP1248" s="58"/>
      <c r="AQ1248" s="58"/>
      <c r="AR1248" s="58"/>
      <c r="AS1248" s="58"/>
      <c r="AT1248" s="58"/>
      <c r="AU1248" s="58"/>
      <c r="AV1248" s="58"/>
      <c r="AW1248" s="58"/>
      <c r="AX1248" s="58"/>
      <c r="AY1248" s="58"/>
      <c r="AZ1248" s="58"/>
      <c r="BA1248" s="58"/>
      <c r="BB1248" s="58"/>
      <c r="BC1248" s="58"/>
      <c r="BD1248" s="58"/>
      <c r="BE1248" s="58"/>
      <c r="BF1248" s="58"/>
      <c r="BG1248" s="58"/>
      <c r="BH1248" s="58"/>
      <c r="BI1248" s="58"/>
      <c r="BJ1248" s="58"/>
      <c r="BK1248" s="58"/>
      <c r="BL1248" s="58"/>
      <c r="BM1248" s="58"/>
      <c r="BN1248" s="58"/>
      <c r="BO1248" s="58"/>
      <c r="BP1248" s="58"/>
      <c r="BQ1248" s="58"/>
      <c r="BR1248" s="58"/>
      <c r="BS1248" s="58"/>
      <c r="BT1248" s="58"/>
      <c r="BU1248" s="58"/>
      <c r="BV1248" s="58"/>
      <c r="BW1248" s="58"/>
      <c r="BX1248" s="58"/>
      <c r="BY1248" s="58"/>
      <c r="BZ1248" s="58"/>
      <c r="CA1248" s="58"/>
      <c r="CB1248" s="58"/>
      <c r="CC1248" s="58"/>
      <c r="CD1248" s="58"/>
      <c r="CE1248" s="58"/>
      <c r="CF1248" s="58"/>
      <c r="CG1248" s="58"/>
      <c r="CH1248" s="58"/>
      <c r="CI1248" s="58"/>
      <c r="CJ1248" s="58"/>
    </row>
    <row r="1249" spans="1:88" s="71" customFormat="1" ht="12.75" customHeight="1" x14ac:dyDescent="0.2">
      <c r="A1249" s="18">
        <v>39</v>
      </c>
      <c r="B1249" s="69" t="s">
        <v>186</v>
      </c>
      <c r="C1249" s="60" t="s">
        <v>19</v>
      </c>
      <c r="D1249" s="68"/>
      <c r="E1249" s="70">
        <f t="shared" si="17"/>
        <v>1</v>
      </c>
      <c r="F1249" s="70">
        <v>1</v>
      </c>
      <c r="G1249" s="70"/>
      <c r="H1249" s="68"/>
      <c r="I1249" s="57"/>
      <c r="J1249" s="57"/>
      <c r="K1249" s="57"/>
      <c r="L1249" s="58"/>
      <c r="M1249" s="58"/>
      <c r="N1249" s="58"/>
      <c r="O1249" s="58"/>
      <c r="P1249" s="58"/>
      <c r="Q1249" s="58"/>
      <c r="R1249" s="58"/>
      <c r="S1249" s="58"/>
      <c r="T1249" s="58"/>
      <c r="U1249" s="58"/>
      <c r="V1249" s="58"/>
      <c r="W1249" s="58"/>
      <c r="X1249" s="58"/>
      <c r="Y1249" s="58"/>
      <c r="Z1249" s="58"/>
      <c r="AA1249" s="58"/>
      <c r="AB1249" s="58"/>
      <c r="AC1249" s="58"/>
      <c r="AD1249" s="58"/>
      <c r="AE1249" s="58"/>
      <c r="AF1249" s="58"/>
      <c r="AG1249" s="58"/>
      <c r="AH1249" s="58"/>
      <c r="AI1249" s="58"/>
      <c r="AJ1249" s="58"/>
      <c r="AK1249" s="58"/>
      <c r="AL1249" s="58"/>
      <c r="AM1249" s="58"/>
      <c r="AN1249" s="58"/>
      <c r="AO1249" s="58"/>
      <c r="AP1249" s="58"/>
      <c r="AQ1249" s="58"/>
      <c r="AR1249" s="58"/>
      <c r="AS1249" s="58"/>
      <c r="AT1249" s="58"/>
      <c r="AU1249" s="58"/>
      <c r="AV1249" s="58"/>
      <c r="AW1249" s="58"/>
      <c r="AX1249" s="58"/>
      <c r="AY1249" s="58"/>
      <c r="AZ1249" s="58"/>
      <c r="BA1249" s="58"/>
      <c r="BB1249" s="58"/>
      <c r="BC1249" s="58"/>
      <c r="BD1249" s="58"/>
      <c r="BE1249" s="58"/>
      <c r="BF1249" s="58"/>
      <c r="BG1249" s="58"/>
      <c r="BH1249" s="58"/>
      <c r="BI1249" s="58"/>
      <c r="BJ1249" s="58"/>
      <c r="BK1249" s="58"/>
      <c r="BL1249" s="58"/>
      <c r="BM1249" s="58"/>
      <c r="BN1249" s="58"/>
      <c r="BO1249" s="58"/>
      <c r="BP1249" s="58"/>
      <c r="BQ1249" s="58"/>
      <c r="BR1249" s="58"/>
      <c r="BS1249" s="58"/>
      <c r="BT1249" s="58"/>
      <c r="BU1249" s="58"/>
      <c r="BV1249" s="58"/>
      <c r="BW1249" s="58"/>
      <c r="BX1249" s="58"/>
      <c r="BY1249" s="58"/>
      <c r="BZ1249" s="58"/>
      <c r="CA1249" s="58"/>
      <c r="CB1249" s="58"/>
      <c r="CC1249" s="58"/>
      <c r="CD1249" s="58"/>
      <c r="CE1249" s="58"/>
      <c r="CF1249" s="58"/>
      <c r="CG1249" s="58"/>
      <c r="CH1249" s="58"/>
      <c r="CI1249" s="58"/>
      <c r="CJ1249" s="58"/>
    </row>
    <row r="1250" spans="1:88" s="71" customFormat="1" ht="12.75" customHeight="1" x14ac:dyDescent="0.2">
      <c r="A1250" s="72"/>
      <c r="B1250" s="73"/>
      <c r="C1250" s="60" t="s">
        <v>17</v>
      </c>
      <c r="D1250" s="61"/>
      <c r="E1250" s="70">
        <f t="shared" si="17"/>
        <v>4.7140000000000004</v>
      </c>
      <c r="F1250" s="70">
        <f>F1252+F1254+F1256+F1258</f>
        <v>4.7140000000000004</v>
      </c>
      <c r="G1250" s="70">
        <f>G1252+G1254+G1256+G1258</f>
        <v>0</v>
      </c>
      <c r="H1250" s="61"/>
      <c r="I1250" s="57"/>
      <c r="J1250" s="57"/>
      <c r="K1250" s="57"/>
      <c r="L1250" s="58"/>
      <c r="M1250" s="58"/>
      <c r="N1250" s="58"/>
      <c r="O1250" s="58"/>
      <c r="P1250" s="58"/>
      <c r="Q1250" s="58"/>
      <c r="R1250" s="58"/>
      <c r="S1250" s="58"/>
      <c r="T1250" s="58"/>
      <c r="U1250" s="58"/>
      <c r="V1250" s="58"/>
      <c r="W1250" s="58"/>
      <c r="X1250" s="58"/>
      <c r="Y1250" s="58"/>
      <c r="Z1250" s="58"/>
      <c r="AA1250" s="58"/>
      <c r="AB1250" s="58"/>
      <c r="AC1250" s="58"/>
      <c r="AD1250" s="58"/>
      <c r="AE1250" s="58"/>
      <c r="AF1250" s="58"/>
      <c r="AG1250" s="58"/>
      <c r="AH1250" s="58"/>
      <c r="AI1250" s="58"/>
      <c r="AJ1250" s="58"/>
      <c r="AK1250" s="58"/>
      <c r="AL1250" s="58"/>
      <c r="AM1250" s="58"/>
      <c r="AN1250" s="58"/>
      <c r="AO1250" s="58"/>
      <c r="AP1250" s="58"/>
      <c r="AQ1250" s="58"/>
      <c r="AR1250" s="58"/>
      <c r="AS1250" s="58"/>
      <c r="AT1250" s="58"/>
      <c r="AU1250" s="58"/>
      <c r="AV1250" s="58"/>
      <c r="AW1250" s="58"/>
      <c r="AX1250" s="58"/>
      <c r="AY1250" s="58"/>
      <c r="AZ1250" s="58"/>
      <c r="BA1250" s="58"/>
      <c r="BB1250" s="58"/>
      <c r="BC1250" s="58"/>
      <c r="BD1250" s="58"/>
      <c r="BE1250" s="58"/>
      <c r="BF1250" s="58"/>
      <c r="BG1250" s="58"/>
      <c r="BH1250" s="58"/>
      <c r="BI1250" s="58"/>
      <c r="BJ1250" s="58"/>
      <c r="BK1250" s="58"/>
      <c r="BL1250" s="58"/>
      <c r="BM1250" s="58"/>
      <c r="BN1250" s="58"/>
      <c r="BO1250" s="58"/>
      <c r="BP1250" s="58"/>
      <c r="BQ1250" s="58"/>
      <c r="BR1250" s="58"/>
      <c r="BS1250" s="58"/>
      <c r="BT1250" s="58"/>
      <c r="BU1250" s="58"/>
      <c r="BV1250" s="58"/>
      <c r="BW1250" s="58"/>
      <c r="BX1250" s="58"/>
      <c r="BY1250" s="58"/>
      <c r="BZ1250" s="58"/>
      <c r="CA1250" s="58"/>
      <c r="CB1250" s="58"/>
      <c r="CC1250" s="58"/>
      <c r="CD1250" s="58"/>
      <c r="CE1250" s="58"/>
      <c r="CF1250" s="58"/>
      <c r="CG1250" s="58"/>
      <c r="CH1250" s="58"/>
      <c r="CI1250" s="58"/>
      <c r="CJ1250" s="58"/>
    </row>
    <row r="1251" spans="1:88" s="71" customFormat="1" ht="12.75" customHeight="1" x14ac:dyDescent="0.2">
      <c r="A1251" s="72"/>
      <c r="B1251" s="63" t="s">
        <v>143</v>
      </c>
      <c r="C1251" s="60" t="s">
        <v>20</v>
      </c>
      <c r="D1251" s="60"/>
      <c r="E1251" s="70">
        <f t="shared" si="17"/>
        <v>0</v>
      </c>
      <c r="F1251" s="70"/>
      <c r="G1251" s="70"/>
      <c r="H1251" s="60"/>
      <c r="I1251" s="57"/>
      <c r="J1251" s="57"/>
      <c r="K1251" s="57"/>
      <c r="L1251" s="58"/>
      <c r="M1251" s="58"/>
      <c r="N1251" s="58"/>
      <c r="O1251" s="58"/>
      <c r="P1251" s="58"/>
      <c r="Q1251" s="58"/>
      <c r="R1251" s="58"/>
      <c r="S1251" s="58"/>
      <c r="T1251" s="58"/>
      <c r="U1251" s="58"/>
      <c r="V1251" s="58"/>
      <c r="W1251" s="58"/>
      <c r="X1251" s="58"/>
      <c r="Y1251" s="58"/>
      <c r="Z1251" s="58"/>
      <c r="AA1251" s="58"/>
      <c r="AB1251" s="58"/>
      <c r="AC1251" s="58"/>
      <c r="AD1251" s="58"/>
      <c r="AE1251" s="58"/>
      <c r="AF1251" s="58"/>
      <c r="AG1251" s="58"/>
      <c r="AH1251" s="58"/>
      <c r="AI1251" s="58"/>
      <c r="AJ1251" s="58"/>
      <c r="AK1251" s="58"/>
      <c r="AL1251" s="58"/>
      <c r="AM1251" s="58"/>
      <c r="AN1251" s="58"/>
      <c r="AO1251" s="58"/>
      <c r="AP1251" s="58"/>
      <c r="AQ1251" s="58"/>
      <c r="AR1251" s="58"/>
      <c r="AS1251" s="58"/>
      <c r="AT1251" s="58"/>
      <c r="AU1251" s="58"/>
      <c r="AV1251" s="58"/>
      <c r="AW1251" s="58"/>
      <c r="AX1251" s="58"/>
      <c r="AY1251" s="58"/>
      <c r="AZ1251" s="58"/>
      <c r="BA1251" s="58"/>
      <c r="BB1251" s="58"/>
      <c r="BC1251" s="58"/>
      <c r="BD1251" s="58"/>
      <c r="BE1251" s="58"/>
      <c r="BF1251" s="58"/>
      <c r="BG1251" s="58"/>
      <c r="BH1251" s="58"/>
      <c r="BI1251" s="58"/>
      <c r="BJ1251" s="58"/>
      <c r="BK1251" s="58"/>
      <c r="BL1251" s="58"/>
      <c r="BM1251" s="58"/>
      <c r="BN1251" s="58"/>
      <c r="BO1251" s="58"/>
      <c r="BP1251" s="58"/>
      <c r="BQ1251" s="58"/>
      <c r="BR1251" s="58"/>
      <c r="BS1251" s="58"/>
      <c r="BT1251" s="58"/>
      <c r="BU1251" s="58"/>
      <c r="BV1251" s="58"/>
      <c r="BW1251" s="58"/>
      <c r="BX1251" s="58"/>
      <c r="BY1251" s="58"/>
      <c r="BZ1251" s="58"/>
      <c r="CA1251" s="58"/>
      <c r="CB1251" s="58"/>
      <c r="CC1251" s="58"/>
      <c r="CD1251" s="58"/>
      <c r="CE1251" s="58"/>
      <c r="CF1251" s="58"/>
      <c r="CG1251" s="58"/>
      <c r="CH1251" s="58"/>
      <c r="CI1251" s="58"/>
      <c r="CJ1251" s="58"/>
    </row>
    <row r="1252" spans="1:88" s="71" customFormat="1" ht="12.75" customHeight="1" x14ac:dyDescent="0.2">
      <c r="A1252" s="72"/>
      <c r="B1252" s="63"/>
      <c r="C1252" s="60" t="s">
        <v>17</v>
      </c>
      <c r="D1252" s="60"/>
      <c r="E1252" s="70">
        <f t="shared" si="17"/>
        <v>0</v>
      </c>
      <c r="F1252" s="70"/>
      <c r="G1252" s="70"/>
      <c r="H1252" s="60"/>
      <c r="I1252" s="57"/>
      <c r="J1252" s="57"/>
      <c r="K1252" s="57"/>
      <c r="L1252" s="58"/>
      <c r="M1252" s="58"/>
      <c r="N1252" s="58"/>
      <c r="O1252" s="58"/>
      <c r="P1252" s="58"/>
      <c r="Q1252" s="58"/>
      <c r="R1252" s="58"/>
      <c r="S1252" s="58"/>
      <c r="T1252" s="58"/>
      <c r="U1252" s="58"/>
      <c r="V1252" s="58"/>
      <c r="W1252" s="58"/>
      <c r="X1252" s="58"/>
      <c r="Y1252" s="58"/>
      <c r="Z1252" s="58"/>
      <c r="AA1252" s="58"/>
      <c r="AB1252" s="58"/>
      <c r="AC1252" s="58"/>
      <c r="AD1252" s="58"/>
      <c r="AE1252" s="58"/>
      <c r="AF1252" s="58"/>
      <c r="AG1252" s="58"/>
      <c r="AH1252" s="58"/>
      <c r="AI1252" s="58"/>
      <c r="AJ1252" s="58"/>
      <c r="AK1252" s="58"/>
      <c r="AL1252" s="58"/>
      <c r="AM1252" s="58"/>
      <c r="AN1252" s="58"/>
      <c r="AO1252" s="58"/>
      <c r="AP1252" s="58"/>
      <c r="AQ1252" s="58"/>
      <c r="AR1252" s="58"/>
      <c r="AS1252" s="58"/>
      <c r="AT1252" s="58"/>
      <c r="AU1252" s="58"/>
      <c r="AV1252" s="58"/>
      <c r="AW1252" s="58"/>
      <c r="AX1252" s="58"/>
      <c r="AY1252" s="58"/>
      <c r="AZ1252" s="58"/>
      <c r="BA1252" s="58"/>
      <c r="BB1252" s="58"/>
      <c r="BC1252" s="58"/>
      <c r="BD1252" s="58"/>
      <c r="BE1252" s="58"/>
      <c r="BF1252" s="58"/>
      <c r="BG1252" s="58"/>
      <c r="BH1252" s="58"/>
      <c r="BI1252" s="58"/>
      <c r="BJ1252" s="58"/>
      <c r="BK1252" s="58"/>
      <c r="BL1252" s="58"/>
      <c r="BM1252" s="58"/>
      <c r="BN1252" s="58"/>
      <c r="BO1252" s="58"/>
      <c r="BP1252" s="58"/>
      <c r="BQ1252" s="58"/>
      <c r="BR1252" s="58"/>
      <c r="BS1252" s="58"/>
      <c r="BT1252" s="58"/>
      <c r="BU1252" s="58"/>
      <c r="BV1252" s="58"/>
      <c r="BW1252" s="58"/>
      <c r="BX1252" s="58"/>
      <c r="BY1252" s="58"/>
      <c r="BZ1252" s="58"/>
      <c r="CA1252" s="58"/>
      <c r="CB1252" s="58"/>
      <c r="CC1252" s="58"/>
      <c r="CD1252" s="58"/>
      <c r="CE1252" s="58"/>
      <c r="CF1252" s="58"/>
      <c r="CG1252" s="58"/>
      <c r="CH1252" s="58"/>
      <c r="CI1252" s="58"/>
      <c r="CJ1252" s="58"/>
    </row>
    <row r="1253" spans="1:88" s="71" customFormat="1" ht="12.75" customHeight="1" x14ac:dyDescent="0.2">
      <c r="A1253" s="72"/>
      <c r="B1253" s="63" t="s">
        <v>145</v>
      </c>
      <c r="C1253" s="60" t="s">
        <v>20</v>
      </c>
      <c r="D1253" s="60"/>
      <c r="E1253" s="70">
        <f t="shared" si="17"/>
        <v>9.0000000000000011E-3</v>
      </c>
      <c r="F1253" s="70">
        <f>0.006+0.003</f>
        <v>9.0000000000000011E-3</v>
      </c>
      <c r="G1253" s="70"/>
      <c r="H1253" s="60"/>
      <c r="I1253" s="57"/>
      <c r="J1253" s="57"/>
      <c r="K1253" s="57"/>
      <c r="L1253" s="58"/>
      <c r="M1253" s="58"/>
      <c r="N1253" s="58"/>
      <c r="O1253" s="58"/>
      <c r="P1253" s="58"/>
      <c r="Q1253" s="58"/>
      <c r="R1253" s="58"/>
      <c r="S1253" s="58"/>
      <c r="T1253" s="58"/>
      <c r="U1253" s="58"/>
      <c r="V1253" s="58"/>
      <c r="W1253" s="58"/>
      <c r="X1253" s="58"/>
      <c r="Y1253" s="58"/>
      <c r="Z1253" s="58"/>
      <c r="AA1253" s="58"/>
      <c r="AB1253" s="58"/>
      <c r="AC1253" s="58"/>
      <c r="AD1253" s="58"/>
      <c r="AE1253" s="58"/>
      <c r="AF1253" s="58"/>
      <c r="AG1253" s="58"/>
      <c r="AH1253" s="58"/>
      <c r="AI1253" s="58"/>
      <c r="AJ1253" s="58"/>
      <c r="AK1253" s="58"/>
      <c r="AL1253" s="58"/>
      <c r="AM1253" s="58"/>
      <c r="AN1253" s="58"/>
      <c r="AO1253" s="58"/>
      <c r="AP1253" s="58"/>
      <c r="AQ1253" s="58"/>
      <c r="AR1253" s="58"/>
      <c r="AS1253" s="58"/>
      <c r="AT1253" s="58"/>
      <c r="AU1253" s="58"/>
      <c r="AV1253" s="58"/>
      <c r="AW1253" s="58"/>
      <c r="AX1253" s="58"/>
      <c r="AY1253" s="58"/>
      <c r="AZ1253" s="58"/>
      <c r="BA1253" s="58"/>
      <c r="BB1253" s="58"/>
      <c r="BC1253" s="58"/>
      <c r="BD1253" s="58"/>
      <c r="BE1253" s="58"/>
      <c r="BF1253" s="58"/>
      <c r="BG1253" s="58"/>
      <c r="BH1253" s="58"/>
      <c r="BI1253" s="58"/>
      <c r="BJ1253" s="58"/>
      <c r="BK1253" s="58"/>
      <c r="BL1253" s="58"/>
      <c r="BM1253" s="58"/>
      <c r="BN1253" s="58"/>
      <c r="BO1253" s="58"/>
      <c r="BP1253" s="58"/>
      <c r="BQ1253" s="58"/>
      <c r="BR1253" s="58"/>
      <c r="BS1253" s="58"/>
      <c r="BT1253" s="58"/>
      <c r="BU1253" s="58"/>
      <c r="BV1253" s="58"/>
      <c r="BW1253" s="58"/>
      <c r="BX1253" s="58"/>
      <c r="BY1253" s="58"/>
      <c r="BZ1253" s="58"/>
      <c r="CA1253" s="58"/>
      <c r="CB1253" s="58"/>
      <c r="CC1253" s="58"/>
      <c r="CD1253" s="58"/>
      <c r="CE1253" s="58"/>
      <c r="CF1253" s="58"/>
      <c r="CG1253" s="58"/>
      <c r="CH1253" s="58"/>
      <c r="CI1253" s="58"/>
      <c r="CJ1253" s="58"/>
    </row>
    <row r="1254" spans="1:88" s="71" customFormat="1" ht="12.75" customHeight="1" x14ac:dyDescent="0.2">
      <c r="A1254" s="72"/>
      <c r="B1254" s="63"/>
      <c r="C1254" s="60" t="s">
        <v>17</v>
      </c>
      <c r="D1254" s="60"/>
      <c r="E1254" s="70">
        <f t="shared" si="17"/>
        <v>4.7140000000000004</v>
      </c>
      <c r="F1254" s="70">
        <f>2.65+2.064</f>
        <v>4.7140000000000004</v>
      </c>
      <c r="G1254" s="70"/>
      <c r="H1254" s="60"/>
      <c r="I1254" s="57"/>
      <c r="J1254" s="57"/>
      <c r="K1254" s="57"/>
      <c r="L1254" s="58"/>
      <c r="M1254" s="58"/>
      <c r="N1254" s="58"/>
      <c r="O1254" s="58"/>
      <c r="P1254" s="58"/>
      <c r="Q1254" s="58"/>
      <c r="R1254" s="58"/>
      <c r="S1254" s="58"/>
      <c r="T1254" s="58"/>
      <c r="U1254" s="58"/>
      <c r="V1254" s="58"/>
      <c r="W1254" s="58"/>
      <c r="X1254" s="58"/>
      <c r="Y1254" s="58"/>
      <c r="Z1254" s="58"/>
      <c r="AA1254" s="58"/>
      <c r="AB1254" s="58"/>
      <c r="AC1254" s="58"/>
      <c r="AD1254" s="58"/>
      <c r="AE1254" s="58"/>
      <c r="AF1254" s="58"/>
      <c r="AG1254" s="58"/>
      <c r="AH1254" s="58"/>
      <c r="AI1254" s="58"/>
      <c r="AJ1254" s="58"/>
      <c r="AK1254" s="58"/>
      <c r="AL1254" s="58"/>
      <c r="AM1254" s="58"/>
      <c r="AN1254" s="58"/>
      <c r="AO1254" s="58"/>
      <c r="AP1254" s="58"/>
      <c r="AQ1254" s="58"/>
      <c r="AR1254" s="58"/>
      <c r="AS1254" s="58"/>
      <c r="AT1254" s="58"/>
      <c r="AU1254" s="58"/>
      <c r="AV1254" s="58"/>
      <c r="AW1254" s="58"/>
      <c r="AX1254" s="58"/>
      <c r="AY1254" s="58"/>
      <c r="AZ1254" s="58"/>
      <c r="BA1254" s="58"/>
      <c r="BB1254" s="58"/>
      <c r="BC1254" s="58"/>
      <c r="BD1254" s="58"/>
      <c r="BE1254" s="58"/>
      <c r="BF1254" s="58"/>
      <c r="BG1254" s="58"/>
      <c r="BH1254" s="58"/>
      <c r="BI1254" s="58"/>
      <c r="BJ1254" s="58"/>
      <c r="BK1254" s="58"/>
      <c r="BL1254" s="58"/>
      <c r="BM1254" s="58"/>
      <c r="BN1254" s="58"/>
      <c r="BO1254" s="58"/>
      <c r="BP1254" s="58"/>
      <c r="BQ1254" s="58"/>
      <c r="BR1254" s="58"/>
      <c r="BS1254" s="58"/>
      <c r="BT1254" s="58"/>
      <c r="BU1254" s="58"/>
      <c r="BV1254" s="58"/>
      <c r="BW1254" s="58"/>
      <c r="BX1254" s="58"/>
      <c r="BY1254" s="58"/>
      <c r="BZ1254" s="58"/>
      <c r="CA1254" s="58"/>
      <c r="CB1254" s="58"/>
      <c r="CC1254" s="58"/>
      <c r="CD1254" s="58"/>
      <c r="CE1254" s="58"/>
      <c r="CF1254" s="58"/>
      <c r="CG1254" s="58"/>
      <c r="CH1254" s="58"/>
      <c r="CI1254" s="58"/>
      <c r="CJ1254" s="58"/>
    </row>
    <row r="1255" spans="1:88" s="71" customFormat="1" ht="12.75" customHeight="1" x14ac:dyDescent="0.2">
      <c r="A1255" s="72"/>
      <c r="B1255" s="67" t="s">
        <v>147</v>
      </c>
      <c r="C1255" s="60" t="s">
        <v>148</v>
      </c>
      <c r="D1255" s="60"/>
      <c r="E1255" s="70">
        <f t="shared" si="17"/>
        <v>0</v>
      </c>
      <c r="F1255" s="70"/>
      <c r="G1255" s="70"/>
      <c r="H1255" s="60"/>
      <c r="I1255" s="57"/>
      <c r="J1255" s="57"/>
      <c r="K1255" s="57"/>
      <c r="L1255" s="58"/>
      <c r="M1255" s="58"/>
      <c r="N1255" s="58"/>
      <c r="O1255" s="58"/>
      <c r="P1255" s="58"/>
      <c r="Q1255" s="58"/>
      <c r="R1255" s="58"/>
      <c r="S1255" s="58"/>
      <c r="T1255" s="58"/>
      <c r="U1255" s="58"/>
      <c r="V1255" s="58"/>
      <c r="W1255" s="58"/>
      <c r="X1255" s="58"/>
      <c r="Y1255" s="58"/>
      <c r="Z1255" s="58"/>
      <c r="AA1255" s="58"/>
      <c r="AB1255" s="58"/>
      <c r="AC1255" s="58"/>
      <c r="AD1255" s="58"/>
      <c r="AE1255" s="58"/>
      <c r="AF1255" s="58"/>
      <c r="AG1255" s="58"/>
      <c r="AH1255" s="58"/>
      <c r="AI1255" s="58"/>
      <c r="AJ1255" s="58"/>
      <c r="AK1255" s="58"/>
      <c r="AL1255" s="58"/>
      <c r="AM1255" s="58"/>
      <c r="AN1255" s="58"/>
      <c r="AO1255" s="58"/>
      <c r="AP1255" s="58"/>
      <c r="AQ1255" s="58"/>
      <c r="AR1255" s="58"/>
      <c r="AS1255" s="58"/>
      <c r="AT1255" s="58"/>
      <c r="AU1255" s="58"/>
      <c r="AV1255" s="58"/>
      <c r="AW1255" s="58"/>
      <c r="AX1255" s="58"/>
      <c r="AY1255" s="58"/>
      <c r="AZ1255" s="58"/>
      <c r="BA1255" s="58"/>
      <c r="BB1255" s="58"/>
      <c r="BC1255" s="58"/>
      <c r="BD1255" s="58"/>
      <c r="BE1255" s="58"/>
      <c r="BF1255" s="58"/>
      <c r="BG1255" s="58"/>
      <c r="BH1255" s="58"/>
      <c r="BI1255" s="58"/>
      <c r="BJ1255" s="58"/>
      <c r="BK1255" s="58"/>
      <c r="BL1255" s="58"/>
      <c r="BM1255" s="58"/>
      <c r="BN1255" s="58"/>
      <c r="BO1255" s="58"/>
      <c r="BP1255" s="58"/>
      <c r="BQ1255" s="58"/>
      <c r="BR1255" s="58"/>
      <c r="BS1255" s="58"/>
      <c r="BT1255" s="58"/>
      <c r="BU1255" s="58"/>
      <c r="BV1255" s="58"/>
      <c r="BW1255" s="58"/>
      <c r="BX1255" s="58"/>
      <c r="BY1255" s="58"/>
      <c r="BZ1255" s="58"/>
      <c r="CA1255" s="58"/>
      <c r="CB1255" s="58"/>
      <c r="CC1255" s="58"/>
      <c r="CD1255" s="58"/>
      <c r="CE1255" s="58"/>
      <c r="CF1255" s="58"/>
      <c r="CG1255" s="58"/>
      <c r="CH1255" s="58"/>
      <c r="CI1255" s="58"/>
      <c r="CJ1255" s="58"/>
    </row>
    <row r="1256" spans="1:88" s="71" customFormat="1" ht="12.75" customHeight="1" x14ac:dyDescent="0.2">
      <c r="A1256" s="72"/>
      <c r="B1256" s="67"/>
      <c r="C1256" s="60" t="s">
        <v>17</v>
      </c>
      <c r="D1256" s="60"/>
      <c r="E1256" s="70">
        <f t="shared" si="17"/>
        <v>0</v>
      </c>
      <c r="F1256" s="70"/>
      <c r="G1256" s="70"/>
      <c r="H1256" s="60"/>
      <c r="I1256" s="57"/>
      <c r="J1256" s="57"/>
      <c r="K1256" s="57"/>
      <c r="L1256" s="58"/>
      <c r="M1256" s="58"/>
      <c r="N1256" s="58"/>
      <c r="O1256" s="58"/>
      <c r="P1256" s="58"/>
      <c r="Q1256" s="58"/>
      <c r="R1256" s="58"/>
      <c r="S1256" s="58"/>
      <c r="T1256" s="58"/>
      <c r="U1256" s="58"/>
      <c r="V1256" s="58"/>
      <c r="W1256" s="58"/>
      <c r="X1256" s="58"/>
      <c r="Y1256" s="58"/>
      <c r="Z1256" s="58"/>
      <c r="AA1256" s="58"/>
      <c r="AB1256" s="58"/>
      <c r="AC1256" s="58"/>
      <c r="AD1256" s="58"/>
      <c r="AE1256" s="58"/>
      <c r="AF1256" s="58"/>
      <c r="AG1256" s="58"/>
      <c r="AH1256" s="58"/>
      <c r="AI1256" s="58"/>
      <c r="AJ1256" s="58"/>
      <c r="AK1256" s="58"/>
      <c r="AL1256" s="58"/>
      <c r="AM1256" s="58"/>
      <c r="AN1256" s="58"/>
      <c r="AO1256" s="58"/>
      <c r="AP1256" s="58"/>
      <c r="AQ1256" s="58"/>
      <c r="AR1256" s="58"/>
      <c r="AS1256" s="58"/>
      <c r="AT1256" s="58"/>
      <c r="AU1256" s="58"/>
      <c r="AV1256" s="58"/>
      <c r="AW1256" s="58"/>
      <c r="AX1256" s="58"/>
      <c r="AY1256" s="58"/>
      <c r="AZ1256" s="58"/>
      <c r="BA1256" s="58"/>
      <c r="BB1256" s="58"/>
      <c r="BC1256" s="58"/>
      <c r="BD1256" s="58"/>
      <c r="BE1256" s="58"/>
      <c r="BF1256" s="58"/>
      <c r="BG1256" s="58"/>
      <c r="BH1256" s="58"/>
      <c r="BI1256" s="58"/>
      <c r="BJ1256" s="58"/>
      <c r="BK1256" s="58"/>
      <c r="BL1256" s="58"/>
      <c r="BM1256" s="58"/>
      <c r="BN1256" s="58"/>
      <c r="BO1256" s="58"/>
      <c r="BP1256" s="58"/>
      <c r="BQ1256" s="58"/>
      <c r="BR1256" s="58"/>
      <c r="BS1256" s="58"/>
      <c r="BT1256" s="58"/>
      <c r="BU1256" s="58"/>
      <c r="BV1256" s="58"/>
      <c r="BW1256" s="58"/>
      <c r="BX1256" s="58"/>
      <c r="BY1256" s="58"/>
      <c r="BZ1256" s="58"/>
      <c r="CA1256" s="58"/>
      <c r="CB1256" s="58"/>
      <c r="CC1256" s="58"/>
      <c r="CD1256" s="58"/>
      <c r="CE1256" s="58"/>
      <c r="CF1256" s="58"/>
      <c r="CG1256" s="58"/>
      <c r="CH1256" s="58"/>
      <c r="CI1256" s="58"/>
      <c r="CJ1256" s="58"/>
    </row>
    <row r="1257" spans="1:88" s="71" customFormat="1" ht="12.75" customHeight="1" x14ac:dyDescent="0.2">
      <c r="A1257" s="72"/>
      <c r="B1257" s="63" t="s">
        <v>150</v>
      </c>
      <c r="C1257" s="60" t="s">
        <v>64</v>
      </c>
      <c r="D1257" s="68"/>
      <c r="E1257" s="70">
        <f t="shared" si="17"/>
        <v>0</v>
      </c>
      <c r="F1257" s="70"/>
      <c r="G1257" s="70"/>
      <c r="H1257" s="68"/>
      <c r="I1257" s="57"/>
      <c r="J1257" s="57"/>
      <c r="K1257" s="57"/>
      <c r="L1257" s="58"/>
      <c r="M1257" s="58"/>
      <c r="N1257" s="58"/>
      <c r="O1257" s="58"/>
      <c r="P1257" s="58"/>
      <c r="Q1257" s="58"/>
      <c r="R1257" s="58"/>
      <c r="S1257" s="58"/>
      <c r="T1257" s="58"/>
      <c r="U1257" s="58"/>
      <c r="V1257" s="58"/>
      <c r="W1257" s="58"/>
      <c r="X1257" s="58"/>
      <c r="Y1257" s="58"/>
      <c r="Z1257" s="58"/>
      <c r="AA1257" s="58"/>
      <c r="AB1257" s="58"/>
      <c r="AC1257" s="58"/>
      <c r="AD1257" s="58"/>
      <c r="AE1257" s="58"/>
      <c r="AF1257" s="58"/>
      <c r="AG1257" s="58"/>
      <c r="AH1257" s="58"/>
      <c r="AI1257" s="58"/>
      <c r="AJ1257" s="58"/>
      <c r="AK1257" s="58"/>
      <c r="AL1257" s="58"/>
      <c r="AM1257" s="58"/>
      <c r="AN1257" s="58"/>
      <c r="AO1257" s="58"/>
      <c r="AP1257" s="58"/>
      <c r="AQ1257" s="58"/>
      <c r="AR1257" s="58"/>
      <c r="AS1257" s="58"/>
      <c r="AT1257" s="58"/>
      <c r="AU1257" s="58"/>
      <c r="AV1257" s="58"/>
      <c r="AW1257" s="58"/>
      <c r="AX1257" s="58"/>
      <c r="AY1257" s="58"/>
      <c r="AZ1257" s="58"/>
      <c r="BA1257" s="58"/>
      <c r="BB1257" s="58"/>
      <c r="BC1257" s="58"/>
      <c r="BD1257" s="58"/>
      <c r="BE1257" s="58"/>
      <c r="BF1257" s="58"/>
      <c r="BG1257" s="58"/>
      <c r="BH1257" s="58"/>
      <c r="BI1257" s="58"/>
      <c r="BJ1257" s="58"/>
      <c r="BK1257" s="58"/>
      <c r="BL1257" s="58"/>
      <c r="BM1257" s="58"/>
      <c r="BN1257" s="58"/>
      <c r="BO1257" s="58"/>
      <c r="BP1257" s="58"/>
      <c r="BQ1257" s="58"/>
      <c r="BR1257" s="58"/>
      <c r="BS1257" s="58"/>
      <c r="BT1257" s="58"/>
      <c r="BU1257" s="58"/>
      <c r="BV1257" s="58"/>
      <c r="BW1257" s="58"/>
      <c r="BX1257" s="58"/>
      <c r="BY1257" s="58"/>
      <c r="BZ1257" s="58"/>
      <c r="CA1257" s="58"/>
      <c r="CB1257" s="58"/>
      <c r="CC1257" s="58"/>
      <c r="CD1257" s="58"/>
      <c r="CE1257" s="58"/>
      <c r="CF1257" s="58"/>
      <c r="CG1257" s="58"/>
      <c r="CH1257" s="58"/>
      <c r="CI1257" s="58"/>
      <c r="CJ1257" s="58"/>
    </row>
    <row r="1258" spans="1:88" s="71" customFormat="1" ht="12.75" customHeight="1" x14ac:dyDescent="0.2">
      <c r="A1258" s="76"/>
      <c r="B1258" s="63"/>
      <c r="C1258" s="60" t="s">
        <v>17</v>
      </c>
      <c r="D1258" s="68"/>
      <c r="E1258" s="70">
        <f t="shared" si="17"/>
        <v>0</v>
      </c>
      <c r="F1258" s="70"/>
      <c r="G1258" s="70"/>
      <c r="H1258" s="68"/>
      <c r="I1258" s="57"/>
      <c r="J1258" s="57"/>
      <c r="K1258" s="57"/>
      <c r="L1258" s="58"/>
      <c r="M1258" s="58"/>
      <c r="N1258" s="58"/>
      <c r="O1258" s="58"/>
      <c r="P1258" s="58"/>
      <c r="Q1258" s="58"/>
      <c r="R1258" s="58"/>
      <c r="S1258" s="58"/>
      <c r="T1258" s="58"/>
      <c r="U1258" s="58"/>
      <c r="V1258" s="58"/>
      <c r="W1258" s="58"/>
      <c r="X1258" s="58"/>
      <c r="Y1258" s="58"/>
      <c r="Z1258" s="58"/>
      <c r="AA1258" s="58"/>
      <c r="AB1258" s="58"/>
      <c r="AC1258" s="58"/>
      <c r="AD1258" s="58"/>
      <c r="AE1258" s="58"/>
      <c r="AF1258" s="58"/>
      <c r="AG1258" s="58"/>
      <c r="AH1258" s="58"/>
      <c r="AI1258" s="58"/>
      <c r="AJ1258" s="58"/>
      <c r="AK1258" s="58"/>
      <c r="AL1258" s="58"/>
      <c r="AM1258" s="58"/>
      <c r="AN1258" s="58"/>
      <c r="AO1258" s="58"/>
      <c r="AP1258" s="58"/>
      <c r="AQ1258" s="58"/>
      <c r="AR1258" s="58"/>
      <c r="AS1258" s="58"/>
      <c r="AT1258" s="58"/>
      <c r="AU1258" s="58"/>
      <c r="AV1258" s="58"/>
      <c r="AW1258" s="58"/>
      <c r="AX1258" s="58"/>
      <c r="AY1258" s="58"/>
      <c r="AZ1258" s="58"/>
      <c r="BA1258" s="58"/>
      <c r="BB1258" s="58"/>
      <c r="BC1258" s="58"/>
      <c r="BD1258" s="58"/>
      <c r="BE1258" s="58"/>
      <c r="BF1258" s="58"/>
      <c r="BG1258" s="58"/>
      <c r="BH1258" s="58"/>
      <c r="BI1258" s="58"/>
      <c r="BJ1258" s="58"/>
      <c r="BK1258" s="58"/>
      <c r="BL1258" s="58"/>
      <c r="BM1258" s="58"/>
      <c r="BN1258" s="58"/>
      <c r="BO1258" s="58"/>
      <c r="BP1258" s="58"/>
      <c r="BQ1258" s="58"/>
      <c r="BR1258" s="58"/>
      <c r="BS1258" s="58"/>
      <c r="BT1258" s="58"/>
      <c r="BU1258" s="58"/>
      <c r="BV1258" s="58"/>
      <c r="BW1258" s="58"/>
      <c r="BX1258" s="58"/>
      <c r="BY1258" s="58"/>
      <c r="BZ1258" s="58"/>
      <c r="CA1258" s="58"/>
      <c r="CB1258" s="58"/>
      <c r="CC1258" s="58"/>
      <c r="CD1258" s="58"/>
      <c r="CE1258" s="58"/>
      <c r="CF1258" s="58"/>
      <c r="CG1258" s="58"/>
      <c r="CH1258" s="58"/>
      <c r="CI1258" s="58"/>
      <c r="CJ1258" s="58"/>
    </row>
    <row r="1259" spans="1:88" s="71" customFormat="1" ht="12.75" customHeight="1" x14ac:dyDescent="0.2">
      <c r="A1259" s="18">
        <v>40</v>
      </c>
      <c r="B1259" s="69" t="s">
        <v>187</v>
      </c>
      <c r="C1259" s="60" t="s">
        <v>19</v>
      </c>
      <c r="D1259" s="68"/>
      <c r="E1259" s="70">
        <f t="shared" si="17"/>
        <v>1</v>
      </c>
      <c r="F1259" s="70">
        <v>1</v>
      </c>
      <c r="G1259" s="70"/>
      <c r="H1259" s="68"/>
      <c r="I1259" s="57"/>
      <c r="J1259" s="57"/>
      <c r="K1259" s="57"/>
      <c r="L1259" s="58"/>
      <c r="M1259" s="58"/>
      <c r="N1259" s="58"/>
      <c r="O1259" s="58"/>
      <c r="P1259" s="58"/>
      <c r="Q1259" s="58"/>
      <c r="R1259" s="58"/>
      <c r="S1259" s="58"/>
      <c r="T1259" s="58"/>
      <c r="U1259" s="58"/>
      <c r="V1259" s="58"/>
      <c r="W1259" s="58"/>
      <c r="X1259" s="58"/>
      <c r="Y1259" s="58"/>
      <c r="Z1259" s="58"/>
      <c r="AA1259" s="58"/>
      <c r="AB1259" s="58"/>
      <c r="AC1259" s="58"/>
      <c r="AD1259" s="58"/>
      <c r="AE1259" s="58"/>
      <c r="AF1259" s="58"/>
      <c r="AG1259" s="58"/>
      <c r="AH1259" s="58"/>
      <c r="AI1259" s="58"/>
      <c r="AJ1259" s="58"/>
      <c r="AK1259" s="58"/>
      <c r="AL1259" s="58"/>
      <c r="AM1259" s="58"/>
      <c r="AN1259" s="58"/>
      <c r="AO1259" s="58"/>
      <c r="AP1259" s="58"/>
      <c r="AQ1259" s="58"/>
      <c r="AR1259" s="58"/>
      <c r="AS1259" s="58"/>
      <c r="AT1259" s="58"/>
      <c r="AU1259" s="58"/>
      <c r="AV1259" s="58"/>
      <c r="AW1259" s="58"/>
      <c r="AX1259" s="58"/>
      <c r="AY1259" s="58"/>
      <c r="AZ1259" s="58"/>
      <c r="BA1259" s="58"/>
      <c r="BB1259" s="58"/>
      <c r="BC1259" s="58"/>
      <c r="BD1259" s="58"/>
      <c r="BE1259" s="58"/>
      <c r="BF1259" s="58"/>
      <c r="BG1259" s="58"/>
      <c r="BH1259" s="58"/>
      <c r="BI1259" s="58"/>
      <c r="BJ1259" s="58"/>
      <c r="BK1259" s="58"/>
      <c r="BL1259" s="58"/>
      <c r="BM1259" s="58"/>
      <c r="BN1259" s="58"/>
      <c r="BO1259" s="58"/>
      <c r="BP1259" s="58"/>
      <c r="BQ1259" s="58"/>
      <c r="BR1259" s="58"/>
      <c r="BS1259" s="58"/>
      <c r="BT1259" s="58"/>
      <c r="BU1259" s="58"/>
      <c r="BV1259" s="58"/>
      <c r="BW1259" s="58"/>
      <c r="BX1259" s="58"/>
      <c r="BY1259" s="58"/>
      <c r="BZ1259" s="58"/>
      <c r="CA1259" s="58"/>
      <c r="CB1259" s="58"/>
      <c r="CC1259" s="58"/>
      <c r="CD1259" s="58"/>
      <c r="CE1259" s="58"/>
      <c r="CF1259" s="58"/>
      <c r="CG1259" s="58"/>
      <c r="CH1259" s="58"/>
      <c r="CI1259" s="58"/>
      <c r="CJ1259" s="58"/>
    </row>
    <row r="1260" spans="1:88" s="71" customFormat="1" ht="12.75" customHeight="1" x14ac:dyDescent="0.2">
      <c r="A1260" s="72"/>
      <c r="B1260" s="73"/>
      <c r="C1260" s="60" t="s">
        <v>17</v>
      </c>
      <c r="D1260" s="61"/>
      <c r="E1260" s="70">
        <f t="shared" si="17"/>
        <v>36.481000000000002</v>
      </c>
      <c r="F1260" s="70">
        <f>F1262+F1264+F1266+F1268</f>
        <v>36.481000000000002</v>
      </c>
      <c r="G1260" s="70">
        <f>G1262+G1264+G1266+G1268</f>
        <v>0</v>
      </c>
      <c r="H1260" s="61"/>
      <c r="I1260" s="57"/>
      <c r="J1260" s="57"/>
      <c r="K1260" s="57"/>
      <c r="L1260" s="58"/>
      <c r="M1260" s="58"/>
      <c r="N1260" s="58"/>
      <c r="O1260" s="58"/>
      <c r="P1260" s="58"/>
      <c r="Q1260" s="58"/>
      <c r="R1260" s="58"/>
      <c r="S1260" s="58"/>
      <c r="T1260" s="58"/>
      <c r="U1260" s="58"/>
      <c r="V1260" s="58"/>
      <c r="W1260" s="58"/>
      <c r="X1260" s="58"/>
      <c r="Y1260" s="58"/>
      <c r="Z1260" s="58"/>
      <c r="AA1260" s="58"/>
      <c r="AB1260" s="58"/>
      <c r="AC1260" s="58"/>
      <c r="AD1260" s="58"/>
      <c r="AE1260" s="58"/>
      <c r="AF1260" s="58"/>
      <c r="AG1260" s="58"/>
      <c r="AH1260" s="58"/>
      <c r="AI1260" s="58"/>
      <c r="AJ1260" s="58"/>
      <c r="AK1260" s="58"/>
      <c r="AL1260" s="58"/>
      <c r="AM1260" s="58"/>
      <c r="AN1260" s="58"/>
      <c r="AO1260" s="58"/>
      <c r="AP1260" s="58"/>
      <c r="AQ1260" s="58"/>
      <c r="AR1260" s="58"/>
      <c r="AS1260" s="58"/>
      <c r="AT1260" s="58"/>
      <c r="AU1260" s="58"/>
      <c r="AV1260" s="58"/>
      <c r="AW1260" s="58"/>
      <c r="AX1260" s="58"/>
      <c r="AY1260" s="58"/>
      <c r="AZ1260" s="58"/>
      <c r="BA1260" s="58"/>
      <c r="BB1260" s="58"/>
      <c r="BC1260" s="58"/>
      <c r="BD1260" s="58"/>
      <c r="BE1260" s="58"/>
      <c r="BF1260" s="58"/>
      <c r="BG1260" s="58"/>
      <c r="BH1260" s="58"/>
      <c r="BI1260" s="58"/>
      <c r="BJ1260" s="58"/>
      <c r="BK1260" s="58"/>
      <c r="BL1260" s="58"/>
      <c r="BM1260" s="58"/>
      <c r="BN1260" s="58"/>
      <c r="BO1260" s="58"/>
      <c r="BP1260" s="58"/>
      <c r="BQ1260" s="58"/>
      <c r="BR1260" s="58"/>
      <c r="BS1260" s="58"/>
      <c r="BT1260" s="58"/>
      <c r="BU1260" s="58"/>
      <c r="BV1260" s="58"/>
      <c r="BW1260" s="58"/>
      <c r="BX1260" s="58"/>
      <c r="BY1260" s="58"/>
      <c r="BZ1260" s="58"/>
      <c r="CA1260" s="58"/>
      <c r="CB1260" s="58"/>
      <c r="CC1260" s="58"/>
      <c r="CD1260" s="58"/>
      <c r="CE1260" s="58"/>
      <c r="CF1260" s="58"/>
      <c r="CG1260" s="58"/>
      <c r="CH1260" s="58"/>
      <c r="CI1260" s="58"/>
      <c r="CJ1260" s="58"/>
    </row>
    <row r="1261" spans="1:88" s="71" customFormat="1" ht="12.75" customHeight="1" x14ac:dyDescent="0.2">
      <c r="A1261" s="72"/>
      <c r="B1261" s="63" t="s">
        <v>143</v>
      </c>
      <c r="C1261" s="60" t="s">
        <v>20</v>
      </c>
      <c r="D1261" s="60"/>
      <c r="E1261" s="70">
        <f t="shared" si="17"/>
        <v>0.16200000000000001</v>
      </c>
      <c r="F1261" s="70">
        <v>0.16200000000000001</v>
      </c>
      <c r="G1261" s="70"/>
      <c r="H1261" s="60"/>
      <c r="I1261" s="57"/>
      <c r="J1261" s="57"/>
      <c r="K1261" s="57"/>
      <c r="L1261" s="58"/>
      <c r="M1261" s="58"/>
      <c r="N1261" s="58"/>
      <c r="O1261" s="58"/>
      <c r="P1261" s="58"/>
      <c r="Q1261" s="58"/>
      <c r="R1261" s="58"/>
      <c r="S1261" s="58"/>
      <c r="T1261" s="58"/>
      <c r="U1261" s="58"/>
      <c r="V1261" s="58"/>
      <c r="W1261" s="58"/>
      <c r="X1261" s="58"/>
      <c r="Y1261" s="58"/>
      <c r="Z1261" s="58"/>
      <c r="AA1261" s="58"/>
      <c r="AB1261" s="58"/>
      <c r="AC1261" s="58"/>
      <c r="AD1261" s="58"/>
      <c r="AE1261" s="58"/>
      <c r="AF1261" s="58"/>
      <c r="AG1261" s="58"/>
      <c r="AH1261" s="58"/>
      <c r="AI1261" s="58"/>
      <c r="AJ1261" s="58"/>
      <c r="AK1261" s="58"/>
      <c r="AL1261" s="58"/>
      <c r="AM1261" s="58"/>
      <c r="AN1261" s="58"/>
      <c r="AO1261" s="58"/>
      <c r="AP1261" s="58"/>
      <c r="AQ1261" s="58"/>
      <c r="AR1261" s="58"/>
      <c r="AS1261" s="58"/>
      <c r="AT1261" s="58"/>
      <c r="AU1261" s="58"/>
      <c r="AV1261" s="58"/>
      <c r="AW1261" s="58"/>
      <c r="AX1261" s="58"/>
      <c r="AY1261" s="58"/>
      <c r="AZ1261" s="58"/>
      <c r="BA1261" s="58"/>
      <c r="BB1261" s="58"/>
      <c r="BC1261" s="58"/>
      <c r="BD1261" s="58"/>
      <c r="BE1261" s="58"/>
      <c r="BF1261" s="58"/>
      <c r="BG1261" s="58"/>
      <c r="BH1261" s="58"/>
      <c r="BI1261" s="58"/>
      <c r="BJ1261" s="58"/>
      <c r="BK1261" s="58"/>
      <c r="BL1261" s="58"/>
      <c r="BM1261" s="58"/>
      <c r="BN1261" s="58"/>
      <c r="BO1261" s="58"/>
      <c r="BP1261" s="58"/>
      <c r="BQ1261" s="58"/>
      <c r="BR1261" s="58"/>
      <c r="BS1261" s="58"/>
      <c r="BT1261" s="58"/>
      <c r="BU1261" s="58"/>
      <c r="BV1261" s="58"/>
      <c r="BW1261" s="58"/>
      <c r="BX1261" s="58"/>
      <c r="BY1261" s="58"/>
      <c r="BZ1261" s="58"/>
      <c r="CA1261" s="58"/>
      <c r="CB1261" s="58"/>
      <c r="CC1261" s="58"/>
      <c r="CD1261" s="58"/>
      <c r="CE1261" s="58"/>
      <c r="CF1261" s="58"/>
      <c r="CG1261" s="58"/>
      <c r="CH1261" s="58"/>
      <c r="CI1261" s="58"/>
      <c r="CJ1261" s="58"/>
    </row>
    <row r="1262" spans="1:88" s="71" customFormat="1" ht="12.75" customHeight="1" x14ac:dyDescent="0.2">
      <c r="A1262" s="72"/>
      <c r="B1262" s="63"/>
      <c r="C1262" s="60" t="s">
        <v>17</v>
      </c>
      <c r="D1262" s="60"/>
      <c r="E1262" s="70">
        <f t="shared" si="17"/>
        <v>34.969000000000001</v>
      </c>
      <c r="F1262" s="70">
        <v>34.969000000000001</v>
      </c>
      <c r="G1262" s="70"/>
      <c r="H1262" s="60"/>
      <c r="I1262" s="57"/>
      <c r="J1262" s="57"/>
      <c r="K1262" s="57"/>
      <c r="L1262" s="58"/>
      <c r="M1262" s="58"/>
      <c r="N1262" s="58"/>
      <c r="O1262" s="58"/>
      <c r="P1262" s="58"/>
      <c r="Q1262" s="58"/>
      <c r="R1262" s="58"/>
      <c r="S1262" s="58"/>
      <c r="T1262" s="58"/>
      <c r="U1262" s="58"/>
      <c r="V1262" s="58"/>
      <c r="W1262" s="58"/>
      <c r="X1262" s="58"/>
      <c r="Y1262" s="58"/>
      <c r="Z1262" s="58"/>
      <c r="AA1262" s="58"/>
      <c r="AB1262" s="58"/>
      <c r="AC1262" s="58"/>
      <c r="AD1262" s="58"/>
      <c r="AE1262" s="58"/>
      <c r="AF1262" s="58"/>
      <c r="AG1262" s="58"/>
      <c r="AH1262" s="58"/>
      <c r="AI1262" s="58"/>
      <c r="AJ1262" s="58"/>
      <c r="AK1262" s="58"/>
      <c r="AL1262" s="58"/>
      <c r="AM1262" s="58"/>
      <c r="AN1262" s="58"/>
      <c r="AO1262" s="58"/>
      <c r="AP1262" s="58"/>
      <c r="AQ1262" s="58"/>
      <c r="AR1262" s="58"/>
      <c r="AS1262" s="58"/>
      <c r="AT1262" s="58"/>
      <c r="AU1262" s="58"/>
      <c r="AV1262" s="58"/>
      <c r="AW1262" s="58"/>
      <c r="AX1262" s="58"/>
      <c r="AY1262" s="58"/>
      <c r="AZ1262" s="58"/>
      <c r="BA1262" s="58"/>
      <c r="BB1262" s="58"/>
      <c r="BC1262" s="58"/>
      <c r="BD1262" s="58"/>
      <c r="BE1262" s="58"/>
      <c r="BF1262" s="58"/>
      <c r="BG1262" s="58"/>
      <c r="BH1262" s="58"/>
      <c r="BI1262" s="58"/>
      <c r="BJ1262" s="58"/>
      <c r="BK1262" s="58"/>
      <c r="BL1262" s="58"/>
      <c r="BM1262" s="58"/>
      <c r="BN1262" s="58"/>
      <c r="BO1262" s="58"/>
      <c r="BP1262" s="58"/>
      <c r="BQ1262" s="58"/>
      <c r="BR1262" s="58"/>
      <c r="BS1262" s="58"/>
      <c r="BT1262" s="58"/>
      <c r="BU1262" s="58"/>
      <c r="BV1262" s="58"/>
      <c r="BW1262" s="58"/>
      <c r="BX1262" s="58"/>
      <c r="BY1262" s="58"/>
      <c r="BZ1262" s="58"/>
      <c r="CA1262" s="58"/>
      <c r="CB1262" s="58"/>
      <c r="CC1262" s="58"/>
      <c r="CD1262" s="58"/>
      <c r="CE1262" s="58"/>
      <c r="CF1262" s="58"/>
      <c r="CG1262" s="58"/>
      <c r="CH1262" s="58"/>
      <c r="CI1262" s="58"/>
      <c r="CJ1262" s="58"/>
    </row>
    <row r="1263" spans="1:88" s="71" customFormat="1" ht="12.75" customHeight="1" x14ac:dyDescent="0.2">
      <c r="A1263" s="72"/>
      <c r="B1263" s="63" t="s">
        <v>145</v>
      </c>
      <c r="C1263" s="60" t="s">
        <v>20</v>
      </c>
      <c r="D1263" s="60"/>
      <c r="E1263" s="70">
        <f t="shared" si="17"/>
        <v>1E-3</v>
      </c>
      <c r="F1263" s="70">
        <v>1E-3</v>
      </c>
      <c r="G1263" s="70"/>
      <c r="H1263" s="60"/>
      <c r="I1263" s="57"/>
      <c r="J1263" s="57"/>
      <c r="K1263" s="57"/>
      <c r="L1263" s="58"/>
      <c r="M1263" s="58"/>
      <c r="N1263" s="58"/>
      <c r="O1263" s="58"/>
      <c r="P1263" s="58"/>
      <c r="Q1263" s="58"/>
      <c r="R1263" s="58"/>
      <c r="S1263" s="58"/>
      <c r="T1263" s="58"/>
      <c r="U1263" s="58"/>
      <c r="V1263" s="58"/>
      <c r="W1263" s="58"/>
      <c r="X1263" s="58"/>
      <c r="Y1263" s="58"/>
      <c r="Z1263" s="58"/>
      <c r="AA1263" s="58"/>
      <c r="AB1263" s="58"/>
      <c r="AC1263" s="58"/>
      <c r="AD1263" s="58"/>
      <c r="AE1263" s="58"/>
      <c r="AF1263" s="58"/>
      <c r="AG1263" s="58"/>
      <c r="AH1263" s="58"/>
      <c r="AI1263" s="58"/>
      <c r="AJ1263" s="58"/>
      <c r="AK1263" s="58"/>
      <c r="AL1263" s="58"/>
      <c r="AM1263" s="58"/>
      <c r="AN1263" s="58"/>
      <c r="AO1263" s="58"/>
      <c r="AP1263" s="58"/>
      <c r="AQ1263" s="58"/>
      <c r="AR1263" s="58"/>
      <c r="AS1263" s="58"/>
      <c r="AT1263" s="58"/>
      <c r="AU1263" s="58"/>
      <c r="AV1263" s="58"/>
      <c r="AW1263" s="58"/>
      <c r="AX1263" s="58"/>
      <c r="AY1263" s="58"/>
      <c r="AZ1263" s="58"/>
      <c r="BA1263" s="58"/>
      <c r="BB1263" s="58"/>
      <c r="BC1263" s="58"/>
      <c r="BD1263" s="58"/>
      <c r="BE1263" s="58"/>
      <c r="BF1263" s="58"/>
      <c r="BG1263" s="58"/>
      <c r="BH1263" s="58"/>
      <c r="BI1263" s="58"/>
      <c r="BJ1263" s="58"/>
      <c r="BK1263" s="58"/>
      <c r="BL1263" s="58"/>
      <c r="BM1263" s="58"/>
      <c r="BN1263" s="58"/>
      <c r="BO1263" s="58"/>
      <c r="BP1263" s="58"/>
      <c r="BQ1263" s="58"/>
      <c r="BR1263" s="58"/>
      <c r="BS1263" s="58"/>
      <c r="BT1263" s="58"/>
      <c r="BU1263" s="58"/>
      <c r="BV1263" s="58"/>
      <c r="BW1263" s="58"/>
      <c r="BX1263" s="58"/>
      <c r="BY1263" s="58"/>
      <c r="BZ1263" s="58"/>
      <c r="CA1263" s="58"/>
      <c r="CB1263" s="58"/>
      <c r="CC1263" s="58"/>
      <c r="CD1263" s="58"/>
      <c r="CE1263" s="58"/>
      <c r="CF1263" s="58"/>
      <c r="CG1263" s="58"/>
      <c r="CH1263" s="58"/>
      <c r="CI1263" s="58"/>
      <c r="CJ1263" s="58"/>
    </row>
    <row r="1264" spans="1:88" s="71" customFormat="1" ht="12.75" customHeight="1" x14ac:dyDescent="0.2">
      <c r="A1264" s="72"/>
      <c r="B1264" s="63"/>
      <c r="C1264" s="60" t="s">
        <v>17</v>
      </c>
      <c r="D1264" s="60"/>
      <c r="E1264" s="70">
        <f t="shared" si="17"/>
        <v>1.512</v>
      </c>
      <c r="F1264" s="70">
        <v>1.512</v>
      </c>
      <c r="G1264" s="70"/>
      <c r="H1264" s="60"/>
      <c r="I1264" s="57"/>
      <c r="J1264" s="57"/>
      <c r="K1264" s="57"/>
      <c r="L1264" s="58"/>
      <c r="M1264" s="58"/>
      <c r="N1264" s="58"/>
      <c r="O1264" s="58"/>
      <c r="P1264" s="58"/>
      <c r="Q1264" s="58"/>
      <c r="R1264" s="58"/>
      <c r="S1264" s="58"/>
      <c r="T1264" s="58"/>
      <c r="U1264" s="58"/>
      <c r="V1264" s="58"/>
      <c r="W1264" s="58"/>
      <c r="X1264" s="58"/>
      <c r="Y1264" s="58"/>
      <c r="Z1264" s="58"/>
      <c r="AA1264" s="58"/>
      <c r="AB1264" s="58"/>
      <c r="AC1264" s="58"/>
      <c r="AD1264" s="58"/>
      <c r="AE1264" s="58"/>
      <c r="AF1264" s="58"/>
      <c r="AG1264" s="58"/>
      <c r="AH1264" s="58"/>
      <c r="AI1264" s="58"/>
      <c r="AJ1264" s="58"/>
      <c r="AK1264" s="58"/>
      <c r="AL1264" s="58"/>
      <c r="AM1264" s="58"/>
      <c r="AN1264" s="58"/>
      <c r="AO1264" s="58"/>
      <c r="AP1264" s="58"/>
      <c r="AQ1264" s="58"/>
      <c r="AR1264" s="58"/>
      <c r="AS1264" s="58"/>
      <c r="AT1264" s="58"/>
      <c r="AU1264" s="58"/>
      <c r="AV1264" s="58"/>
      <c r="AW1264" s="58"/>
      <c r="AX1264" s="58"/>
      <c r="AY1264" s="58"/>
      <c r="AZ1264" s="58"/>
      <c r="BA1264" s="58"/>
      <c r="BB1264" s="58"/>
      <c r="BC1264" s="58"/>
      <c r="BD1264" s="58"/>
      <c r="BE1264" s="58"/>
      <c r="BF1264" s="58"/>
      <c r="BG1264" s="58"/>
      <c r="BH1264" s="58"/>
      <c r="BI1264" s="58"/>
      <c r="BJ1264" s="58"/>
      <c r="BK1264" s="58"/>
      <c r="BL1264" s="58"/>
      <c r="BM1264" s="58"/>
      <c r="BN1264" s="58"/>
      <c r="BO1264" s="58"/>
      <c r="BP1264" s="58"/>
      <c r="BQ1264" s="58"/>
      <c r="BR1264" s="58"/>
      <c r="BS1264" s="58"/>
      <c r="BT1264" s="58"/>
      <c r="BU1264" s="58"/>
      <c r="BV1264" s="58"/>
      <c r="BW1264" s="58"/>
      <c r="BX1264" s="58"/>
      <c r="BY1264" s="58"/>
      <c r="BZ1264" s="58"/>
      <c r="CA1264" s="58"/>
      <c r="CB1264" s="58"/>
      <c r="CC1264" s="58"/>
      <c r="CD1264" s="58"/>
      <c r="CE1264" s="58"/>
      <c r="CF1264" s="58"/>
      <c r="CG1264" s="58"/>
      <c r="CH1264" s="58"/>
      <c r="CI1264" s="58"/>
      <c r="CJ1264" s="58"/>
    </row>
    <row r="1265" spans="1:88" s="71" customFormat="1" ht="12.75" customHeight="1" x14ac:dyDescent="0.2">
      <c r="A1265" s="72"/>
      <c r="B1265" s="67" t="s">
        <v>147</v>
      </c>
      <c r="C1265" s="60" t="s">
        <v>148</v>
      </c>
      <c r="D1265" s="60"/>
      <c r="E1265" s="70">
        <f t="shared" si="17"/>
        <v>0</v>
      </c>
      <c r="F1265" s="70"/>
      <c r="G1265" s="70"/>
      <c r="H1265" s="60"/>
      <c r="I1265" s="57"/>
      <c r="J1265" s="57"/>
      <c r="K1265" s="57"/>
      <c r="L1265" s="58"/>
      <c r="M1265" s="58"/>
      <c r="N1265" s="58"/>
      <c r="O1265" s="58"/>
      <c r="P1265" s="58"/>
      <c r="Q1265" s="58"/>
      <c r="R1265" s="58"/>
      <c r="S1265" s="58"/>
      <c r="T1265" s="58"/>
      <c r="U1265" s="58"/>
      <c r="V1265" s="58"/>
      <c r="W1265" s="58"/>
      <c r="X1265" s="58"/>
      <c r="Y1265" s="58"/>
      <c r="Z1265" s="58"/>
      <c r="AA1265" s="58"/>
      <c r="AB1265" s="58"/>
      <c r="AC1265" s="58"/>
      <c r="AD1265" s="58"/>
      <c r="AE1265" s="58"/>
      <c r="AF1265" s="58"/>
      <c r="AG1265" s="58"/>
      <c r="AH1265" s="58"/>
      <c r="AI1265" s="58"/>
      <c r="AJ1265" s="58"/>
      <c r="AK1265" s="58"/>
      <c r="AL1265" s="58"/>
      <c r="AM1265" s="58"/>
      <c r="AN1265" s="58"/>
      <c r="AO1265" s="58"/>
      <c r="AP1265" s="58"/>
      <c r="AQ1265" s="58"/>
      <c r="AR1265" s="58"/>
      <c r="AS1265" s="58"/>
      <c r="AT1265" s="58"/>
      <c r="AU1265" s="58"/>
      <c r="AV1265" s="58"/>
      <c r="AW1265" s="58"/>
      <c r="AX1265" s="58"/>
      <c r="AY1265" s="58"/>
      <c r="AZ1265" s="58"/>
      <c r="BA1265" s="58"/>
      <c r="BB1265" s="58"/>
      <c r="BC1265" s="58"/>
      <c r="BD1265" s="58"/>
      <c r="BE1265" s="58"/>
      <c r="BF1265" s="58"/>
      <c r="BG1265" s="58"/>
      <c r="BH1265" s="58"/>
      <c r="BI1265" s="58"/>
      <c r="BJ1265" s="58"/>
      <c r="BK1265" s="58"/>
      <c r="BL1265" s="58"/>
      <c r="BM1265" s="58"/>
      <c r="BN1265" s="58"/>
      <c r="BO1265" s="58"/>
      <c r="BP1265" s="58"/>
      <c r="BQ1265" s="58"/>
      <c r="BR1265" s="58"/>
      <c r="BS1265" s="58"/>
      <c r="BT1265" s="58"/>
      <c r="BU1265" s="58"/>
      <c r="BV1265" s="58"/>
      <c r="BW1265" s="58"/>
      <c r="BX1265" s="58"/>
      <c r="BY1265" s="58"/>
      <c r="BZ1265" s="58"/>
      <c r="CA1265" s="58"/>
      <c r="CB1265" s="58"/>
      <c r="CC1265" s="58"/>
      <c r="CD1265" s="58"/>
      <c r="CE1265" s="58"/>
      <c r="CF1265" s="58"/>
      <c r="CG1265" s="58"/>
      <c r="CH1265" s="58"/>
      <c r="CI1265" s="58"/>
      <c r="CJ1265" s="58"/>
    </row>
    <row r="1266" spans="1:88" s="71" customFormat="1" ht="12.75" customHeight="1" x14ac:dyDescent="0.2">
      <c r="A1266" s="72"/>
      <c r="B1266" s="67"/>
      <c r="C1266" s="60" t="s">
        <v>17</v>
      </c>
      <c r="D1266" s="60"/>
      <c r="E1266" s="70">
        <f t="shared" si="17"/>
        <v>0</v>
      </c>
      <c r="F1266" s="70"/>
      <c r="G1266" s="70"/>
      <c r="H1266" s="60"/>
      <c r="I1266" s="57"/>
      <c r="J1266" s="57"/>
      <c r="K1266" s="57"/>
      <c r="L1266" s="58"/>
      <c r="M1266" s="58"/>
      <c r="N1266" s="58"/>
      <c r="O1266" s="58"/>
      <c r="P1266" s="58"/>
      <c r="Q1266" s="58"/>
      <c r="R1266" s="58"/>
      <c r="S1266" s="58"/>
      <c r="T1266" s="58"/>
      <c r="U1266" s="58"/>
      <c r="V1266" s="58"/>
      <c r="W1266" s="58"/>
      <c r="X1266" s="58"/>
      <c r="Y1266" s="58"/>
      <c r="Z1266" s="58"/>
      <c r="AA1266" s="58"/>
      <c r="AB1266" s="58"/>
      <c r="AC1266" s="58"/>
      <c r="AD1266" s="58"/>
      <c r="AE1266" s="58"/>
      <c r="AF1266" s="58"/>
      <c r="AG1266" s="58"/>
      <c r="AH1266" s="58"/>
      <c r="AI1266" s="58"/>
      <c r="AJ1266" s="58"/>
      <c r="AK1266" s="58"/>
      <c r="AL1266" s="58"/>
      <c r="AM1266" s="58"/>
      <c r="AN1266" s="58"/>
      <c r="AO1266" s="58"/>
      <c r="AP1266" s="58"/>
      <c r="AQ1266" s="58"/>
      <c r="AR1266" s="58"/>
      <c r="AS1266" s="58"/>
      <c r="AT1266" s="58"/>
      <c r="AU1266" s="58"/>
      <c r="AV1266" s="58"/>
      <c r="AW1266" s="58"/>
      <c r="AX1266" s="58"/>
      <c r="AY1266" s="58"/>
      <c r="AZ1266" s="58"/>
      <c r="BA1266" s="58"/>
      <c r="BB1266" s="58"/>
      <c r="BC1266" s="58"/>
      <c r="BD1266" s="58"/>
      <c r="BE1266" s="58"/>
      <c r="BF1266" s="58"/>
      <c r="BG1266" s="58"/>
      <c r="BH1266" s="58"/>
      <c r="BI1266" s="58"/>
      <c r="BJ1266" s="58"/>
      <c r="BK1266" s="58"/>
      <c r="BL1266" s="58"/>
      <c r="BM1266" s="58"/>
      <c r="BN1266" s="58"/>
      <c r="BO1266" s="58"/>
      <c r="BP1266" s="58"/>
      <c r="BQ1266" s="58"/>
      <c r="BR1266" s="58"/>
      <c r="BS1266" s="58"/>
      <c r="BT1266" s="58"/>
      <c r="BU1266" s="58"/>
      <c r="BV1266" s="58"/>
      <c r="BW1266" s="58"/>
      <c r="BX1266" s="58"/>
      <c r="BY1266" s="58"/>
      <c r="BZ1266" s="58"/>
      <c r="CA1266" s="58"/>
      <c r="CB1266" s="58"/>
      <c r="CC1266" s="58"/>
      <c r="CD1266" s="58"/>
      <c r="CE1266" s="58"/>
      <c r="CF1266" s="58"/>
      <c r="CG1266" s="58"/>
      <c r="CH1266" s="58"/>
      <c r="CI1266" s="58"/>
      <c r="CJ1266" s="58"/>
    </row>
    <row r="1267" spans="1:88" s="71" customFormat="1" ht="12.75" customHeight="1" x14ac:dyDescent="0.2">
      <c r="A1267" s="72"/>
      <c r="B1267" s="63" t="s">
        <v>150</v>
      </c>
      <c r="C1267" s="60" t="s">
        <v>64</v>
      </c>
      <c r="D1267" s="68"/>
      <c r="E1267" s="70">
        <f t="shared" si="17"/>
        <v>0</v>
      </c>
      <c r="F1267" s="70"/>
      <c r="G1267" s="70"/>
      <c r="H1267" s="68"/>
      <c r="I1267" s="57"/>
      <c r="J1267" s="57"/>
      <c r="K1267" s="57"/>
      <c r="L1267" s="58"/>
      <c r="M1267" s="58"/>
      <c r="N1267" s="58"/>
      <c r="O1267" s="58"/>
      <c r="P1267" s="58"/>
      <c r="Q1267" s="58"/>
      <c r="R1267" s="58"/>
      <c r="S1267" s="58"/>
      <c r="T1267" s="58"/>
      <c r="U1267" s="58"/>
      <c r="V1267" s="58"/>
      <c r="W1267" s="58"/>
      <c r="X1267" s="58"/>
      <c r="Y1267" s="58"/>
      <c r="Z1267" s="58"/>
      <c r="AA1267" s="58"/>
      <c r="AB1267" s="58"/>
      <c r="AC1267" s="58"/>
      <c r="AD1267" s="58"/>
      <c r="AE1267" s="58"/>
      <c r="AF1267" s="58"/>
      <c r="AG1267" s="58"/>
      <c r="AH1267" s="58"/>
      <c r="AI1267" s="58"/>
      <c r="AJ1267" s="58"/>
      <c r="AK1267" s="58"/>
      <c r="AL1267" s="58"/>
      <c r="AM1267" s="58"/>
      <c r="AN1267" s="58"/>
      <c r="AO1267" s="58"/>
      <c r="AP1267" s="58"/>
      <c r="AQ1267" s="58"/>
      <c r="AR1267" s="58"/>
      <c r="AS1267" s="58"/>
      <c r="AT1267" s="58"/>
      <c r="AU1267" s="58"/>
      <c r="AV1267" s="58"/>
      <c r="AW1267" s="58"/>
      <c r="AX1267" s="58"/>
      <c r="AY1267" s="58"/>
      <c r="AZ1267" s="58"/>
      <c r="BA1267" s="58"/>
      <c r="BB1267" s="58"/>
      <c r="BC1267" s="58"/>
      <c r="BD1267" s="58"/>
      <c r="BE1267" s="58"/>
      <c r="BF1267" s="58"/>
      <c r="BG1267" s="58"/>
      <c r="BH1267" s="58"/>
      <c r="BI1267" s="58"/>
      <c r="BJ1267" s="58"/>
      <c r="BK1267" s="58"/>
      <c r="BL1267" s="58"/>
      <c r="BM1267" s="58"/>
      <c r="BN1267" s="58"/>
      <c r="BO1267" s="58"/>
      <c r="BP1267" s="58"/>
      <c r="BQ1267" s="58"/>
      <c r="BR1267" s="58"/>
      <c r="BS1267" s="58"/>
      <c r="BT1267" s="58"/>
      <c r="BU1267" s="58"/>
      <c r="BV1267" s="58"/>
      <c r="BW1267" s="58"/>
      <c r="BX1267" s="58"/>
      <c r="BY1267" s="58"/>
      <c r="BZ1267" s="58"/>
      <c r="CA1267" s="58"/>
      <c r="CB1267" s="58"/>
      <c r="CC1267" s="58"/>
      <c r="CD1267" s="58"/>
      <c r="CE1267" s="58"/>
      <c r="CF1267" s="58"/>
      <c r="CG1267" s="58"/>
      <c r="CH1267" s="58"/>
      <c r="CI1267" s="58"/>
      <c r="CJ1267" s="58"/>
    </row>
    <row r="1268" spans="1:88" s="71" customFormat="1" ht="12.75" customHeight="1" x14ac:dyDescent="0.2">
      <c r="A1268" s="76"/>
      <c r="B1268" s="63"/>
      <c r="C1268" s="60" t="s">
        <v>17</v>
      </c>
      <c r="D1268" s="68"/>
      <c r="E1268" s="70">
        <f t="shared" si="17"/>
        <v>0</v>
      </c>
      <c r="F1268" s="70"/>
      <c r="G1268" s="70"/>
      <c r="H1268" s="68"/>
      <c r="I1268" s="57"/>
      <c r="J1268" s="57"/>
      <c r="K1268" s="57"/>
      <c r="L1268" s="58"/>
      <c r="M1268" s="58"/>
      <c r="N1268" s="58"/>
      <c r="O1268" s="58"/>
      <c r="P1268" s="58"/>
      <c r="Q1268" s="58"/>
      <c r="R1268" s="58"/>
      <c r="S1268" s="58"/>
      <c r="T1268" s="58"/>
      <c r="U1268" s="58"/>
      <c r="V1268" s="58"/>
      <c r="W1268" s="58"/>
      <c r="X1268" s="58"/>
      <c r="Y1268" s="58"/>
      <c r="Z1268" s="58"/>
      <c r="AA1268" s="58"/>
      <c r="AB1268" s="58"/>
      <c r="AC1268" s="58"/>
      <c r="AD1268" s="58"/>
      <c r="AE1268" s="58"/>
      <c r="AF1268" s="58"/>
      <c r="AG1268" s="58"/>
      <c r="AH1268" s="58"/>
      <c r="AI1268" s="58"/>
      <c r="AJ1268" s="58"/>
      <c r="AK1268" s="58"/>
      <c r="AL1268" s="58"/>
      <c r="AM1268" s="58"/>
      <c r="AN1268" s="58"/>
      <c r="AO1268" s="58"/>
      <c r="AP1268" s="58"/>
      <c r="AQ1268" s="58"/>
      <c r="AR1268" s="58"/>
      <c r="AS1268" s="58"/>
      <c r="AT1268" s="58"/>
      <c r="AU1268" s="58"/>
      <c r="AV1268" s="58"/>
      <c r="AW1268" s="58"/>
      <c r="AX1268" s="58"/>
      <c r="AY1268" s="58"/>
      <c r="AZ1268" s="58"/>
      <c r="BA1268" s="58"/>
      <c r="BB1268" s="58"/>
      <c r="BC1268" s="58"/>
      <c r="BD1268" s="58"/>
      <c r="BE1268" s="58"/>
      <c r="BF1268" s="58"/>
      <c r="BG1268" s="58"/>
      <c r="BH1268" s="58"/>
      <c r="BI1268" s="58"/>
      <c r="BJ1268" s="58"/>
      <c r="BK1268" s="58"/>
      <c r="BL1268" s="58"/>
      <c r="BM1268" s="58"/>
      <c r="BN1268" s="58"/>
      <c r="BO1268" s="58"/>
      <c r="BP1268" s="58"/>
      <c r="BQ1268" s="58"/>
      <c r="BR1268" s="58"/>
      <c r="BS1268" s="58"/>
      <c r="BT1268" s="58"/>
      <c r="BU1268" s="58"/>
      <c r="BV1268" s="58"/>
      <c r="BW1268" s="58"/>
      <c r="BX1268" s="58"/>
      <c r="BY1268" s="58"/>
      <c r="BZ1268" s="58"/>
      <c r="CA1268" s="58"/>
      <c r="CB1268" s="58"/>
      <c r="CC1268" s="58"/>
      <c r="CD1268" s="58"/>
      <c r="CE1268" s="58"/>
      <c r="CF1268" s="58"/>
      <c r="CG1268" s="58"/>
      <c r="CH1268" s="58"/>
      <c r="CI1268" s="58"/>
      <c r="CJ1268" s="58"/>
    </row>
    <row r="1269" spans="1:88" s="65" customFormat="1" ht="12.75" customHeight="1" x14ac:dyDescent="0.2">
      <c r="A1269" s="18">
        <v>41</v>
      </c>
      <c r="B1269" s="69" t="s">
        <v>188</v>
      </c>
      <c r="C1269" s="60"/>
      <c r="D1269" s="68"/>
      <c r="E1269" s="64">
        <f t="shared" si="17"/>
        <v>1</v>
      </c>
      <c r="F1269" s="64"/>
      <c r="G1269" s="70">
        <v>1</v>
      </c>
      <c r="H1269" s="68"/>
    </row>
    <row r="1270" spans="1:88" s="71" customFormat="1" ht="12.75" customHeight="1" x14ac:dyDescent="0.2">
      <c r="A1270" s="72"/>
      <c r="B1270" s="81"/>
      <c r="C1270" s="60" t="s">
        <v>17</v>
      </c>
      <c r="D1270" s="61"/>
      <c r="E1270" s="64">
        <f t="shared" si="17"/>
        <v>287.202</v>
      </c>
      <c r="F1270" s="64">
        <f>F1272+F1274+F1276+F1278</f>
        <v>5.6840000000000002</v>
      </c>
      <c r="G1270" s="70">
        <f>G1272+G1274+G1276+G1278</f>
        <v>281.51799999999997</v>
      </c>
      <c r="H1270" s="61"/>
      <c r="I1270" s="57"/>
      <c r="J1270" s="57"/>
      <c r="K1270" s="57"/>
      <c r="L1270" s="58"/>
      <c r="M1270" s="58"/>
      <c r="N1270" s="58"/>
      <c r="O1270" s="58"/>
      <c r="P1270" s="58"/>
      <c r="Q1270" s="58"/>
      <c r="R1270" s="58"/>
      <c r="S1270" s="58"/>
      <c r="T1270" s="58"/>
      <c r="U1270" s="58"/>
      <c r="V1270" s="58"/>
      <c r="W1270" s="58"/>
      <c r="X1270" s="58"/>
      <c r="Y1270" s="58"/>
      <c r="Z1270" s="58"/>
      <c r="AA1270" s="58"/>
      <c r="AB1270" s="58"/>
      <c r="AC1270" s="58"/>
      <c r="AD1270" s="58"/>
      <c r="AE1270" s="58"/>
      <c r="AF1270" s="58"/>
      <c r="AG1270" s="58"/>
      <c r="AH1270" s="58"/>
      <c r="AI1270" s="58"/>
      <c r="AJ1270" s="58"/>
      <c r="AK1270" s="58"/>
      <c r="AL1270" s="58"/>
      <c r="AM1270" s="58"/>
      <c r="AN1270" s="58"/>
      <c r="AO1270" s="58"/>
      <c r="AP1270" s="58"/>
      <c r="AQ1270" s="58"/>
      <c r="AR1270" s="58"/>
      <c r="AS1270" s="58"/>
      <c r="AT1270" s="58"/>
      <c r="AU1270" s="58"/>
      <c r="AV1270" s="58"/>
      <c r="AW1270" s="58"/>
      <c r="AX1270" s="58"/>
      <c r="AY1270" s="58"/>
      <c r="AZ1270" s="58"/>
      <c r="BA1270" s="58"/>
      <c r="BB1270" s="58"/>
      <c r="BC1270" s="58"/>
      <c r="BD1270" s="58"/>
      <c r="BE1270" s="58"/>
      <c r="BF1270" s="58"/>
      <c r="BG1270" s="58"/>
      <c r="BH1270" s="58"/>
      <c r="BI1270" s="58"/>
      <c r="BJ1270" s="58"/>
      <c r="BK1270" s="58"/>
      <c r="BL1270" s="58"/>
      <c r="BM1270" s="58"/>
      <c r="BN1270" s="58"/>
      <c r="BO1270" s="58"/>
      <c r="BP1270" s="58"/>
      <c r="BQ1270" s="58"/>
      <c r="BR1270" s="58"/>
      <c r="BS1270" s="58"/>
      <c r="BT1270" s="58"/>
      <c r="BU1270" s="58"/>
      <c r="BV1270" s="58"/>
      <c r="BW1270" s="58"/>
      <c r="BX1270" s="58"/>
      <c r="BY1270" s="58"/>
      <c r="BZ1270" s="58"/>
      <c r="CA1270" s="58"/>
      <c r="CB1270" s="58"/>
      <c r="CC1270" s="58"/>
      <c r="CD1270" s="58"/>
      <c r="CE1270" s="58"/>
      <c r="CF1270" s="58"/>
      <c r="CG1270" s="58"/>
      <c r="CH1270" s="58"/>
      <c r="CI1270" s="58"/>
      <c r="CJ1270" s="58"/>
    </row>
    <row r="1271" spans="1:88" s="71" customFormat="1" ht="12.75" customHeight="1" x14ac:dyDescent="0.2">
      <c r="A1271" s="72"/>
      <c r="B1271" s="77" t="s">
        <v>143</v>
      </c>
      <c r="C1271" s="60" t="s">
        <v>20</v>
      </c>
      <c r="D1271" s="60"/>
      <c r="E1271" s="64">
        <f t="shared" si="17"/>
        <v>0</v>
      </c>
      <c r="F1271" s="64"/>
      <c r="G1271" s="70"/>
      <c r="H1271" s="60"/>
      <c r="I1271" s="57"/>
      <c r="J1271" s="57"/>
      <c r="K1271" s="57"/>
      <c r="L1271" s="58"/>
      <c r="M1271" s="58"/>
      <c r="N1271" s="58"/>
      <c r="O1271" s="58"/>
      <c r="P1271" s="58"/>
      <c r="Q1271" s="58"/>
      <c r="R1271" s="58"/>
      <c r="S1271" s="58"/>
      <c r="T1271" s="58"/>
      <c r="U1271" s="58"/>
      <c r="V1271" s="58"/>
      <c r="W1271" s="58"/>
      <c r="X1271" s="58"/>
      <c r="Y1271" s="58"/>
      <c r="Z1271" s="58"/>
      <c r="AA1271" s="58"/>
      <c r="AB1271" s="58"/>
      <c r="AC1271" s="58"/>
      <c r="AD1271" s="58"/>
      <c r="AE1271" s="58"/>
      <c r="AF1271" s="58"/>
      <c r="AG1271" s="58"/>
      <c r="AH1271" s="58"/>
      <c r="AI1271" s="58"/>
      <c r="AJ1271" s="58"/>
      <c r="AK1271" s="58"/>
      <c r="AL1271" s="58"/>
      <c r="AM1271" s="58"/>
      <c r="AN1271" s="58"/>
      <c r="AO1271" s="58"/>
      <c r="AP1271" s="58"/>
      <c r="AQ1271" s="58"/>
      <c r="AR1271" s="58"/>
      <c r="AS1271" s="58"/>
      <c r="AT1271" s="58"/>
      <c r="AU1271" s="58"/>
      <c r="AV1271" s="58"/>
      <c r="AW1271" s="58"/>
      <c r="AX1271" s="58"/>
      <c r="AY1271" s="58"/>
      <c r="AZ1271" s="58"/>
      <c r="BA1271" s="58"/>
      <c r="BB1271" s="58"/>
      <c r="BC1271" s="58"/>
      <c r="BD1271" s="58"/>
      <c r="BE1271" s="58"/>
      <c r="BF1271" s="58"/>
      <c r="BG1271" s="58"/>
      <c r="BH1271" s="58"/>
      <c r="BI1271" s="58"/>
      <c r="BJ1271" s="58"/>
      <c r="BK1271" s="58"/>
      <c r="BL1271" s="58"/>
      <c r="BM1271" s="58"/>
      <c r="BN1271" s="58"/>
      <c r="BO1271" s="58"/>
      <c r="BP1271" s="58"/>
      <c r="BQ1271" s="58"/>
      <c r="BR1271" s="58"/>
      <c r="BS1271" s="58"/>
      <c r="BT1271" s="58"/>
      <c r="BU1271" s="58"/>
      <c r="BV1271" s="58"/>
      <c r="BW1271" s="58"/>
      <c r="BX1271" s="58"/>
      <c r="BY1271" s="58"/>
      <c r="BZ1271" s="58"/>
      <c r="CA1271" s="58"/>
      <c r="CB1271" s="58"/>
      <c r="CC1271" s="58"/>
      <c r="CD1271" s="58"/>
      <c r="CE1271" s="58"/>
      <c r="CF1271" s="58"/>
      <c r="CG1271" s="58"/>
      <c r="CH1271" s="58"/>
      <c r="CI1271" s="58"/>
      <c r="CJ1271" s="58"/>
    </row>
    <row r="1272" spans="1:88" s="71" customFormat="1" ht="12.75" customHeight="1" x14ac:dyDescent="0.2">
      <c r="A1272" s="72"/>
      <c r="B1272" s="78"/>
      <c r="C1272" s="60" t="s">
        <v>17</v>
      </c>
      <c r="D1272" s="60"/>
      <c r="E1272" s="64">
        <f t="shared" si="17"/>
        <v>0</v>
      </c>
      <c r="F1272" s="64"/>
      <c r="G1272" s="70"/>
      <c r="H1272" s="60"/>
      <c r="I1272" s="57"/>
      <c r="J1272" s="57"/>
      <c r="K1272" s="57"/>
      <c r="L1272" s="58"/>
      <c r="M1272" s="58"/>
      <c r="N1272" s="58"/>
      <c r="O1272" s="58"/>
      <c r="P1272" s="58"/>
      <c r="Q1272" s="58"/>
      <c r="R1272" s="58"/>
      <c r="S1272" s="58"/>
      <c r="T1272" s="58"/>
      <c r="U1272" s="58"/>
      <c r="V1272" s="58"/>
      <c r="W1272" s="58"/>
      <c r="X1272" s="58"/>
      <c r="Y1272" s="58"/>
      <c r="Z1272" s="58"/>
      <c r="AA1272" s="58"/>
      <c r="AB1272" s="58"/>
      <c r="AC1272" s="58"/>
      <c r="AD1272" s="58"/>
      <c r="AE1272" s="58"/>
      <c r="AF1272" s="58"/>
      <c r="AG1272" s="58"/>
      <c r="AH1272" s="58"/>
      <c r="AI1272" s="58"/>
      <c r="AJ1272" s="58"/>
      <c r="AK1272" s="58"/>
      <c r="AL1272" s="58"/>
      <c r="AM1272" s="58"/>
      <c r="AN1272" s="58"/>
      <c r="AO1272" s="58"/>
      <c r="AP1272" s="58"/>
      <c r="AQ1272" s="58"/>
      <c r="AR1272" s="58"/>
      <c r="AS1272" s="58"/>
      <c r="AT1272" s="58"/>
      <c r="AU1272" s="58"/>
      <c r="AV1272" s="58"/>
      <c r="AW1272" s="58"/>
      <c r="AX1272" s="58"/>
      <c r="AY1272" s="58"/>
      <c r="AZ1272" s="58"/>
      <c r="BA1272" s="58"/>
      <c r="BB1272" s="58"/>
      <c r="BC1272" s="58"/>
      <c r="BD1272" s="58"/>
      <c r="BE1272" s="58"/>
      <c r="BF1272" s="58"/>
      <c r="BG1272" s="58"/>
      <c r="BH1272" s="58"/>
      <c r="BI1272" s="58"/>
      <c r="BJ1272" s="58"/>
      <c r="BK1272" s="58"/>
      <c r="BL1272" s="58"/>
      <c r="BM1272" s="58"/>
      <c r="BN1272" s="58"/>
      <c r="BO1272" s="58"/>
      <c r="BP1272" s="58"/>
      <c r="BQ1272" s="58"/>
      <c r="BR1272" s="58"/>
      <c r="BS1272" s="58"/>
      <c r="BT1272" s="58"/>
      <c r="BU1272" s="58"/>
      <c r="BV1272" s="58"/>
      <c r="BW1272" s="58"/>
      <c r="BX1272" s="58"/>
      <c r="BY1272" s="58"/>
      <c r="BZ1272" s="58"/>
      <c r="CA1272" s="58"/>
      <c r="CB1272" s="58"/>
      <c r="CC1272" s="58"/>
      <c r="CD1272" s="58"/>
      <c r="CE1272" s="58"/>
      <c r="CF1272" s="58"/>
      <c r="CG1272" s="58"/>
      <c r="CH1272" s="58"/>
      <c r="CI1272" s="58"/>
      <c r="CJ1272" s="58"/>
    </row>
    <row r="1273" spans="1:88" s="71" customFormat="1" ht="12.75" customHeight="1" x14ac:dyDescent="0.2">
      <c r="A1273" s="72"/>
      <c r="B1273" s="77" t="s">
        <v>145</v>
      </c>
      <c r="C1273" s="60" t="s">
        <v>20</v>
      </c>
      <c r="D1273" s="60"/>
      <c r="E1273" s="64">
        <f t="shared" si="17"/>
        <v>8.3599999999999994E-2</v>
      </c>
      <c r="F1273" s="64">
        <v>8.6E-3</v>
      </c>
      <c r="G1273" s="70">
        <v>7.4999999999999997E-2</v>
      </c>
      <c r="H1273" s="60"/>
      <c r="I1273" s="57"/>
      <c r="J1273" s="57"/>
      <c r="K1273" s="57"/>
      <c r="L1273" s="58"/>
      <c r="M1273" s="58"/>
      <c r="N1273" s="58"/>
      <c r="O1273" s="58"/>
      <c r="P1273" s="58"/>
      <c r="Q1273" s="58"/>
      <c r="R1273" s="58"/>
      <c r="S1273" s="58"/>
      <c r="T1273" s="58"/>
      <c r="U1273" s="58"/>
      <c r="V1273" s="58"/>
      <c r="W1273" s="58"/>
      <c r="X1273" s="58"/>
      <c r="Y1273" s="58"/>
      <c r="Z1273" s="58"/>
      <c r="AA1273" s="58"/>
      <c r="AB1273" s="58"/>
      <c r="AC1273" s="58"/>
      <c r="AD1273" s="58"/>
      <c r="AE1273" s="58"/>
      <c r="AF1273" s="58"/>
      <c r="AG1273" s="58"/>
      <c r="AH1273" s="58"/>
      <c r="AI1273" s="58"/>
      <c r="AJ1273" s="58"/>
      <c r="AK1273" s="58"/>
      <c r="AL1273" s="58"/>
      <c r="AM1273" s="58"/>
      <c r="AN1273" s="58"/>
      <c r="AO1273" s="58"/>
      <c r="AP1273" s="58"/>
      <c r="AQ1273" s="58"/>
      <c r="AR1273" s="58"/>
      <c r="AS1273" s="58"/>
      <c r="AT1273" s="58"/>
      <c r="AU1273" s="58"/>
      <c r="AV1273" s="58"/>
      <c r="AW1273" s="58"/>
      <c r="AX1273" s="58"/>
      <c r="AY1273" s="58"/>
      <c r="AZ1273" s="58"/>
      <c r="BA1273" s="58"/>
      <c r="BB1273" s="58"/>
      <c r="BC1273" s="58"/>
      <c r="BD1273" s="58"/>
      <c r="BE1273" s="58"/>
      <c r="BF1273" s="58"/>
      <c r="BG1273" s="58"/>
      <c r="BH1273" s="58"/>
      <c r="BI1273" s="58"/>
      <c r="BJ1273" s="58"/>
      <c r="BK1273" s="58"/>
      <c r="BL1273" s="58"/>
      <c r="BM1273" s="58"/>
      <c r="BN1273" s="58"/>
      <c r="BO1273" s="58"/>
      <c r="BP1273" s="58"/>
      <c r="BQ1273" s="58"/>
      <c r="BR1273" s="58"/>
      <c r="BS1273" s="58"/>
      <c r="BT1273" s="58"/>
      <c r="BU1273" s="58"/>
      <c r="BV1273" s="58"/>
      <c r="BW1273" s="58"/>
      <c r="BX1273" s="58"/>
      <c r="BY1273" s="58"/>
      <c r="BZ1273" s="58"/>
      <c r="CA1273" s="58"/>
      <c r="CB1273" s="58"/>
      <c r="CC1273" s="58"/>
      <c r="CD1273" s="58"/>
      <c r="CE1273" s="58"/>
      <c r="CF1273" s="58"/>
      <c r="CG1273" s="58"/>
      <c r="CH1273" s="58"/>
      <c r="CI1273" s="58"/>
      <c r="CJ1273" s="58"/>
    </row>
    <row r="1274" spans="1:88" s="71" customFormat="1" ht="12.75" customHeight="1" x14ac:dyDescent="0.2">
      <c r="A1274" s="72"/>
      <c r="B1274" s="78"/>
      <c r="C1274" s="60" t="s">
        <v>17</v>
      </c>
      <c r="D1274" s="60"/>
      <c r="E1274" s="64">
        <f t="shared" si="17"/>
        <v>287.202</v>
      </c>
      <c r="F1274" s="64">
        <v>5.6840000000000002</v>
      </c>
      <c r="G1274" s="70">
        <v>281.51799999999997</v>
      </c>
      <c r="H1274" s="60"/>
      <c r="I1274" s="57"/>
      <c r="J1274" s="57"/>
      <c r="K1274" s="57"/>
      <c r="L1274" s="58"/>
      <c r="M1274" s="58"/>
      <c r="N1274" s="58"/>
      <c r="O1274" s="58"/>
      <c r="P1274" s="58"/>
      <c r="Q1274" s="58"/>
      <c r="R1274" s="58"/>
      <c r="S1274" s="58"/>
      <c r="T1274" s="58"/>
      <c r="U1274" s="58"/>
      <c r="V1274" s="58"/>
      <c r="W1274" s="58"/>
      <c r="X1274" s="58"/>
      <c r="Y1274" s="58"/>
      <c r="Z1274" s="58"/>
      <c r="AA1274" s="58"/>
      <c r="AB1274" s="58"/>
      <c r="AC1274" s="58"/>
      <c r="AD1274" s="58"/>
      <c r="AE1274" s="58"/>
      <c r="AF1274" s="58"/>
      <c r="AG1274" s="58"/>
      <c r="AH1274" s="58"/>
      <c r="AI1274" s="58"/>
      <c r="AJ1274" s="58"/>
      <c r="AK1274" s="58"/>
      <c r="AL1274" s="58"/>
      <c r="AM1274" s="58"/>
      <c r="AN1274" s="58"/>
      <c r="AO1274" s="58"/>
      <c r="AP1274" s="58"/>
      <c r="AQ1274" s="58"/>
      <c r="AR1274" s="58"/>
      <c r="AS1274" s="58"/>
      <c r="AT1274" s="58"/>
      <c r="AU1274" s="58"/>
      <c r="AV1274" s="58"/>
      <c r="AW1274" s="58"/>
      <c r="AX1274" s="58"/>
      <c r="AY1274" s="58"/>
      <c r="AZ1274" s="58"/>
      <c r="BA1274" s="58"/>
      <c r="BB1274" s="58"/>
      <c r="BC1274" s="58"/>
      <c r="BD1274" s="58"/>
      <c r="BE1274" s="58"/>
      <c r="BF1274" s="58"/>
      <c r="BG1274" s="58"/>
      <c r="BH1274" s="58"/>
      <c r="BI1274" s="58"/>
      <c r="BJ1274" s="58"/>
      <c r="BK1274" s="58"/>
      <c r="BL1274" s="58"/>
      <c r="BM1274" s="58"/>
      <c r="BN1274" s="58"/>
      <c r="BO1274" s="58"/>
      <c r="BP1274" s="58"/>
      <c r="BQ1274" s="58"/>
      <c r="BR1274" s="58"/>
      <c r="BS1274" s="58"/>
      <c r="BT1274" s="58"/>
      <c r="BU1274" s="58"/>
      <c r="BV1274" s="58"/>
      <c r="BW1274" s="58"/>
      <c r="BX1274" s="58"/>
      <c r="BY1274" s="58"/>
      <c r="BZ1274" s="58"/>
      <c r="CA1274" s="58"/>
      <c r="CB1274" s="58"/>
      <c r="CC1274" s="58"/>
      <c r="CD1274" s="58"/>
      <c r="CE1274" s="58"/>
      <c r="CF1274" s="58"/>
      <c r="CG1274" s="58"/>
      <c r="CH1274" s="58"/>
      <c r="CI1274" s="58"/>
      <c r="CJ1274" s="58"/>
    </row>
    <row r="1275" spans="1:88" s="71" customFormat="1" ht="12.75" customHeight="1" x14ac:dyDescent="0.2">
      <c r="A1275" s="72"/>
      <c r="B1275" s="79" t="s">
        <v>147</v>
      </c>
      <c r="C1275" s="60" t="s">
        <v>148</v>
      </c>
      <c r="D1275" s="60"/>
      <c r="E1275" s="64">
        <f t="shared" si="17"/>
        <v>0</v>
      </c>
      <c r="F1275" s="64"/>
      <c r="G1275" s="70"/>
      <c r="H1275" s="60"/>
      <c r="I1275" s="57"/>
      <c r="J1275" s="57"/>
      <c r="K1275" s="57"/>
      <c r="L1275" s="58"/>
      <c r="M1275" s="58"/>
      <c r="N1275" s="58"/>
      <c r="O1275" s="58"/>
      <c r="P1275" s="58"/>
      <c r="Q1275" s="58"/>
      <c r="R1275" s="58"/>
      <c r="S1275" s="58"/>
      <c r="T1275" s="58"/>
      <c r="U1275" s="58"/>
      <c r="V1275" s="58"/>
      <c r="W1275" s="58"/>
      <c r="X1275" s="58"/>
      <c r="Y1275" s="58"/>
      <c r="Z1275" s="58"/>
      <c r="AA1275" s="58"/>
      <c r="AB1275" s="58"/>
      <c r="AC1275" s="58"/>
      <c r="AD1275" s="58"/>
      <c r="AE1275" s="58"/>
      <c r="AF1275" s="58"/>
      <c r="AG1275" s="58"/>
      <c r="AH1275" s="58"/>
      <c r="AI1275" s="58"/>
      <c r="AJ1275" s="58"/>
      <c r="AK1275" s="58"/>
      <c r="AL1275" s="58"/>
      <c r="AM1275" s="58"/>
      <c r="AN1275" s="58"/>
      <c r="AO1275" s="58"/>
      <c r="AP1275" s="58"/>
      <c r="AQ1275" s="58"/>
      <c r="AR1275" s="58"/>
      <c r="AS1275" s="58"/>
      <c r="AT1275" s="58"/>
      <c r="AU1275" s="58"/>
      <c r="AV1275" s="58"/>
      <c r="AW1275" s="58"/>
      <c r="AX1275" s="58"/>
      <c r="AY1275" s="58"/>
      <c r="AZ1275" s="58"/>
      <c r="BA1275" s="58"/>
      <c r="BB1275" s="58"/>
      <c r="BC1275" s="58"/>
      <c r="BD1275" s="58"/>
      <c r="BE1275" s="58"/>
      <c r="BF1275" s="58"/>
      <c r="BG1275" s="58"/>
      <c r="BH1275" s="58"/>
      <c r="BI1275" s="58"/>
      <c r="BJ1275" s="58"/>
      <c r="BK1275" s="58"/>
      <c r="BL1275" s="58"/>
      <c r="BM1275" s="58"/>
      <c r="BN1275" s="58"/>
      <c r="BO1275" s="58"/>
      <c r="BP1275" s="58"/>
      <c r="BQ1275" s="58"/>
      <c r="BR1275" s="58"/>
      <c r="BS1275" s="58"/>
      <c r="BT1275" s="58"/>
      <c r="BU1275" s="58"/>
      <c r="BV1275" s="58"/>
      <c r="BW1275" s="58"/>
      <c r="BX1275" s="58"/>
      <c r="BY1275" s="58"/>
      <c r="BZ1275" s="58"/>
      <c r="CA1275" s="58"/>
      <c r="CB1275" s="58"/>
      <c r="CC1275" s="58"/>
      <c r="CD1275" s="58"/>
      <c r="CE1275" s="58"/>
      <c r="CF1275" s="58"/>
      <c r="CG1275" s="58"/>
      <c r="CH1275" s="58"/>
      <c r="CI1275" s="58"/>
      <c r="CJ1275" s="58"/>
    </row>
    <row r="1276" spans="1:88" s="71" customFormat="1" ht="12.75" customHeight="1" x14ac:dyDescent="0.2">
      <c r="A1276" s="72"/>
      <c r="B1276" s="80"/>
      <c r="C1276" s="60" t="s">
        <v>17</v>
      </c>
      <c r="D1276" s="60"/>
      <c r="E1276" s="64">
        <f t="shared" si="17"/>
        <v>0</v>
      </c>
      <c r="F1276" s="64"/>
      <c r="G1276" s="70"/>
      <c r="H1276" s="60"/>
      <c r="I1276" s="57"/>
      <c r="J1276" s="57"/>
      <c r="K1276" s="57"/>
      <c r="L1276" s="58"/>
      <c r="M1276" s="58"/>
      <c r="N1276" s="58"/>
      <c r="O1276" s="58"/>
      <c r="P1276" s="58"/>
      <c r="Q1276" s="58"/>
      <c r="R1276" s="58"/>
      <c r="S1276" s="58"/>
      <c r="T1276" s="58"/>
      <c r="U1276" s="58"/>
      <c r="V1276" s="58"/>
      <c r="W1276" s="58"/>
      <c r="X1276" s="58"/>
      <c r="Y1276" s="58"/>
      <c r="Z1276" s="58"/>
      <c r="AA1276" s="58"/>
      <c r="AB1276" s="58"/>
      <c r="AC1276" s="58"/>
      <c r="AD1276" s="58"/>
      <c r="AE1276" s="58"/>
      <c r="AF1276" s="58"/>
      <c r="AG1276" s="58"/>
      <c r="AH1276" s="58"/>
      <c r="AI1276" s="58"/>
      <c r="AJ1276" s="58"/>
      <c r="AK1276" s="58"/>
      <c r="AL1276" s="58"/>
      <c r="AM1276" s="58"/>
      <c r="AN1276" s="58"/>
      <c r="AO1276" s="58"/>
      <c r="AP1276" s="58"/>
      <c r="AQ1276" s="58"/>
      <c r="AR1276" s="58"/>
      <c r="AS1276" s="58"/>
      <c r="AT1276" s="58"/>
      <c r="AU1276" s="58"/>
      <c r="AV1276" s="58"/>
      <c r="AW1276" s="58"/>
      <c r="AX1276" s="58"/>
      <c r="AY1276" s="58"/>
      <c r="AZ1276" s="58"/>
      <c r="BA1276" s="58"/>
      <c r="BB1276" s="58"/>
      <c r="BC1276" s="58"/>
      <c r="BD1276" s="58"/>
      <c r="BE1276" s="58"/>
      <c r="BF1276" s="58"/>
      <c r="BG1276" s="58"/>
      <c r="BH1276" s="58"/>
      <c r="BI1276" s="58"/>
      <c r="BJ1276" s="58"/>
      <c r="BK1276" s="58"/>
      <c r="BL1276" s="58"/>
      <c r="BM1276" s="58"/>
      <c r="BN1276" s="58"/>
      <c r="BO1276" s="58"/>
      <c r="BP1276" s="58"/>
      <c r="BQ1276" s="58"/>
      <c r="BR1276" s="58"/>
      <c r="BS1276" s="58"/>
      <c r="BT1276" s="58"/>
      <c r="BU1276" s="58"/>
      <c r="BV1276" s="58"/>
      <c r="BW1276" s="58"/>
      <c r="BX1276" s="58"/>
      <c r="BY1276" s="58"/>
      <c r="BZ1276" s="58"/>
      <c r="CA1276" s="58"/>
      <c r="CB1276" s="58"/>
      <c r="CC1276" s="58"/>
      <c r="CD1276" s="58"/>
      <c r="CE1276" s="58"/>
      <c r="CF1276" s="58"/>
      <c r="CG1276" s="58"/>
      <c r="CH1276" s="58"/>
      <c r="CI1276" s="58"/>
      <c r="CJ1276" s="58"/>
    </row>
    <row r="1277" spans="1:88" s="71" customFormat="1" ht="12.75" customHeight="1" x14ac:dyDescent="0.2">
      <c r="A1277" s="72"/>
      <c r="B1277" s="77" t="s">
        <v>150</v>
      </c>
      <c r="C1277" s="60" t="s">
        <v>64</v>
      </c>
      <c r="D1277" s="68"/>
      <c r="E1277" s="64">
        <f t="shared" si="17"/>
        <v>0</v>
      </c>
      <c r="F1277" s="64"/>
      <c r="G1277" s="70"/>
      <c r="H1277" s="68"/>
      <c r="I1277" s="57"/>
      <c r="J1277" s="57"/>
      <c r="K1277" s="57"/>
      <c r="L1277" s="58"/>
      <c r="M1277" s="58"/>
      <c r="N1277" s="58"/>
      <c r="O1277" s="58"/>
      <c r="P1277" s="58"/>
      <c r="Q1277" s="58"/>
      <c r="R1277" s="58"/>
      <c r="S1277" s="58"/>
      <c r="T1277" s="58"/>
      <c r="U1277" s="58"/>
      <c r="V1277" s="58"/>
      <c r="W1277" s="58"/>
      <c r="X1277" s="58"/>
      <c r="Y1277" s="58"/>
      <c r="Z1277" s="58"/>
      <c r="AA1277" s="58"/>
      <c r="AB1277" s="58"/>
      <c r="AC1277" s="58"/>
      <c r="AD1277" s="58"/>
      <c r="AE1277" s="58"/>
      <c r="AF1277" s="58"/>
      <c r="AG1277" s="58"/>
      <c r="AH1277" s="58"/>
      <c r="AI1277" s="58"/>
      <c r="AJ1277" s="58"/>
      <c r="AK1277" s="58"/>
      <c r="AL1277" s="58"/>
      <c r="AM1277" s="58"/>
      <c r="AN1277" s="58"/>
      <c r="AO1277" s="58"/>
      <c r="AP1277" s="58"/>
      <c r="AQ1277" s="58"/>
      <c r="AR1277" s="58"/>
      <c r="AS1277" s="58"/>
      <c r="AT1277" s="58"/>
      <c r="AU1277" s="58"/>
      <c r="AV1277" s="58"/>
      <c r="AW1277" s="58"/>
      <c r="AX1277" s="58"/>
      <c r="AY1277" s="58"/>
      <c r="AZ1277" s="58"/>
      <c r="BA1277" s="58"/>
      <c r="BB1277" s="58"/>
      <c r="BC1277" s="58"/>
      <c r="BD1277" s="58"/>
      <c r="BE1277" s="58"/>
      <c r="BF1277" s="58"/>
      <c r="BG1277" s="58"/>
      <c r="BH1277" s="58"/>
      <c r="BI1277" s="58"/>
      <c r="BJ1277" s="58"/>
      <c r="BK1277" s="58"/>
      <c r="BL1277" s="58"/>
      <c r="BM1277" s="58"/>
      <c r="BN1277" s="58"/>
      <c r="BO1277" s="58"/>
      <c r="BP1277" s="58"/>
      <c r="BQ1277" s="58"/>
      <c r="BR1277" s="58"/>
      <c r="BS1277" s="58"/>
      <c r="BT1277" s="58"/>
      <c r="BU1277" s="58"/>
      <c r="BV1277" s="58"/>
      <c r="BW1277" s="58"/>
      <c r="BX1277" s="58"/>
      <c r="BY1277" s="58"/>
      <c r="BZ1277" s="58"/>
      <c r="CA1277" s="58"/>
      <c r="CB1277" s="58"/>
      <c r="CC1277" s="58"/>
      <c r="CD1277" s="58"/>
      <c r="CE1277" s="58"/>
      <c r="CF1277" s="58"/>
      <c r="CG1277" s="58"/>
      <c r="CH1277" s="58"/>
      <c r="CI1277" s="58"/>
      <c r="CJ1277" s="58"/>
    </row>
    <row r="1278" spans="1:88" s="71" customFormat="1" ht="12.75" customHeight="1" x14ac:dyDescent="0.2">
      <c r="A1278" s="76"/>
      <c r="B1278" s="78"/>
      <c r="C1278" s="60" t="s">
        <v>17</v>
      </c>
      <c r="D1278" s="68"/>
      <c r="E1278" s="64">
        <f t="shared" si="17"/>
        <v>0</v>
      </c>
      <c r="F1278" s="64"/>
      <c r="G1278" s="70"/>
      <c r="H1278" s="68"/>
      <c r="I1278" s="57"/>
      <c r="J1278" s="57"/>
      <c r="K1278" s="57"/>
      <c r="L1278" s="58"/>
      <c r="M1278" s="58"/>
      <c r="N1278" s="58"/>
      <c r="O1278" s="58"/>
      <c r="P1278" s="58"/>
      <c r="Q1278" s="58"/>
      <c r="R1278" s="58"/>
      <c r="S1278" s="58"/>
      <c r="T1278" s="58"/>
      <c r="U1278" s="58"/>
      <c r="V1278" s="58"/>
      <c r="W1278" s="58"/>
      <c r="X1278" s="58"/>
      <c r="Y1278" s="58"/>
      <c r="Z1278" s="58"/>
      <c r="AA1278" s="58"/>
      <c r="AB1278" s="58"/>
      <c r="AC1278" s="58"/>
      <c r="AD1278" s="58"/>
      <c r="AE1278" s="58"/>
      <c r="AF1278" s="58"/>
      <c r="AG1278" s="58"/>
      <c r="AH1278" s="58"/>
      <c r="AI1278" s="58"/>
      <c r="AJ1278" s="58"/>
      <c r="AK1278" s="58"/>
      <c r="AL1278" s="58"/>
      <c r="AM1278" s="58"/>
      <c r="AN1278" s="58"/>
      <c r="AO1278" s="58"/>
      <c r="AP1278" s="58"/>
      <c r="AQ1278" s="58"/>
      <c r="AR1278" s="58"/>
      <c r="AS1278" s="58"/>
      <c r="AT1278" s="58"/>
      <c r="AU1278" s="58"/>
      <c r="AV1278" s="58"/>
      <c r="AW1278" s="58"/>
      <c r="AX1278" s="58"/>
      <c r="AY1278" s="58"/>
      <c r="AZ1278" s="58"/>
      <c r="BA1278" s="58"/>
      <c r="BB1278" s="58"/>
      <c r="BC1278" s="58"/>
      <c r="BD1278" s="58"/>
      <c r="BE1278" s="58"/>
      <c r="BF1278" s="58"/>
      <c r="BG1278" s="58"/>
      <c r="BH1278" s="58"/>
      <c r="BI1278" s="58"/>
      <c r="BJ1278" s="58"/>
      <c r="BK1278" s="58"/>
      <c r="BL1278" s="58"/>
      <c r="BM1278" s="58"/>
      <c r="BN1278" s="58"/>
      <c r="BO1278" s="58"/>
      <c r="BP1278" s="58"/>
      <c r="BQ1278" s="58"/>
      <c r="BR1278" s="58"/>
      <c r="BS1278" s="58"/>
      <c r="BT1278" s="58"/>
      <c r="BU1278" s="58"/>
      <c r="BV1278" s="58"/>
      <c r="BW1278" s="58"/>
      <c r="BX1278" s="58"/>
      <c r="BY1278" s="58"/>
      <c r="BZ1278" s="58"/>
      <c r="CA1278" s="58"/>
      <c r="CB1278" s="58"/>
      <c r="CC1278" s="58"/>
      <c r="CD1278" s="58"/>
      <c r="CE1278" s="58"/>
      <c r="CF1278" s="58"/>
      <c r="CG1278" s="58"/>
      <c r="CH1278" s="58"/>
      <c r="CI1278" s="58"/>
      <c r="CJ1278" s="58"/>
    </row>
    <row r="1279" spans="1:88" s="71" customFormat="1" ht="12.75" customHeight="1" x14ac:dyDescent="0.2">
      <c r="A1279" s="18">
        <v>42</v>
      </c>
      <c r="B1279" s="69" t="s">
        <v>189</v>
      </c>
      <c r="C1279" s="60" t="s">
        <v>19</v>
      </c>
      <c r="D1279" s="68"/>
      <c r="E1279" s="70">
        <f t="shared" si="17"/>
        <v>1</v>
      </c>
      <c r="F1279" s="70"/>
      <c r="G1279" s="70">
        <v>1</v>
      </c>
      <c r="H1279" s="68"/>
      <c r="I1279" s="57"/>
      <c r="J1279" s="57"/>
      <c r="K1279" s="57"/>
      <c r="L1279" s="58"/>
      <c r="M1279" s="58"/>
      <c r="N1279" s="58"/>
      <c r="O1279" s="58"/>
      <c r="P1279" s="58"/>
      <c r="Q1279" s="58"/>
      <c r="R1279" s="58"/>
      <c r="S1279" s="58"/>
      <c r="T1279" s="58"/>
      <c r="U1279" s="58"/>
      <c r="V1279" s="58"/>
      <c r="W1279" s="58"/>
      <c r="X1279" s="58"/>
      <c r="Y1279" s="58"/>
      <c r="Z1279" s="58"/>
      <c r="AA1279" s="58"/>
      <c r="AB1279" s="58"/>
      <c r="AC1279" s="58"/>
      <c r="AD1279" s="58"/>
      <c r="AE1279" s="58"/>
      <c r="AF1279" s="58"/>
      <c r="AG1279" s="58"/>
      <c r="AH1279" s="58"/>
      <c r="AI1279" s="58"/>
      <c r="AJ1279" s="58"/>
      <c r="AK1279" s="58"/>
      <c r="AL1279" s="58"/>
      <c r="AM1279" s="58"/>
      <c r="AN1279" s="58"/>
      <c r="AO1279" s="58"/>
      <c r="AP1279" s="58"/>
      <c r="AQ1279" s="58"/>
      <c r="AR1279" s="58"/>
      <c r="AS1279" s="58"/>
      <c r="AT1279" s="58"/>
      <c r="AU1279" s="58"/>
      <c r="AV1279" s="58"/>
      <c r="AW1279" s="58"/>
      <c r="AX1279" s="58"/>
      <c r="AY1279" s="58"/>
      <c r="AZ1279" s="58"/>
      <c r="BA1279" s="58"/>
      <c r="BB1279" s="58"/>
      <c r="BC1279" s="58"/>
      <c r="BD1279" s="58"/>
      <c r="BE1279" s="58"/>
      <c r="BF1279" s="58"/>
      <c r="BG1279" s="58"/>
      <c r="BH1279" s="58"/>
      <c r="BI1279" s="58"/>
      <c r="BJ1279" s="58"/>
      <c r="BK1279" s="58"/>
      <c r="BL1279" s="58"/>
      <c r="BM1279" s="58"/>
      <c r="BN1279" s="58"/>
      <c r="BO1279" s="58"/>
      <c r="BP1279" s="58"/>
      <c r="BQ1279" s="58"/>
      <c r="BR1279" s="58"/>
      <c r="BS1279" s="58"/>
      <c r="BT1279" s="58"/>
      <c r="BU1279" s="58"/>
      <c r="BV1279" s="58"/>
      <c r="BW1279" s="58"/>
      <c r="BX1279" s="58"/>
      <c r="BY1279" s="58"/>
      <c r="BZ1279" s="58"/>
      <c r="CA1279" s="58"/>
      <c r="CB1279" s="58"/>
      <c r="CC1279" s="58"/>
      <c r="CD1279" s="58"/>
      <c r="CE1279" s="58"/>
      <c r="CF1279" s="58"/>
      <c r="CG1279" s="58"/>
      <c r="CH1279" s="58"/>
      <c r="CI1279" s="58"/>
      <c r="CJ1279" s="58"/>
    </row>
    <row r="1280" spans="1:88" s="71" customFormat="1" ht="12.75" customHeight="1" x14ac:dyDescent="0.2">
      <c r="A1280" s="72"/>
      <c r="B1280" s="73"/>
      <c r="C1280" s="60" t="s">
        <v>17</v>
      </c>
      <c r="D1280" s="61"/>
      <c r="E1280" s="70">
        <f t="shared" si="17"/>
        <v>242.80700000000002</v>
      </c>
      <c r="F1280" s="70">
        <f>F1282+F1284+F1286+F1288</f>
        <v>0</v>
      </c>
      <c r="G1280" s="70">
        <f>G1282+G1284+G1286+G1288</f>
        <v>242.80700000000002</v>
      </c>
      <c r="H1280" s="61"/>
      <c r="I1280" s="57"/>
      <c r="J1280" s="57"/>
      <c r="K1280" s="57"/>
      <c r="L1280" s="58"/>
      <c r="M1280" s="58"/>
      <c r="N1280" s="58"/>
      <c r="O1280" s="58"/>
      <c r="P1280" s="58"/>
      <c r="Q1280" s="58"/>
      <c r="R1280" s="58"/>
      <c r="S1280" s="58"/>
      <c r="T1280" s="58"/>
      <c r="U1280" s="58"/>
      <c r="V1280" s="58"/>
      <c r="W1280" s="58"/>
      <c r="X1280" s="58"/>
      <c r="Y1280" s="58"/>
      <c r="Z1280" s="58"/>
      <c r="AA1280" s="58"/>
      <c r="AB1280" s="58"/>
      <c r="AC1280" s="58"/>
      <c r="AD1280" s="58"/>
      <c r="AE1280" s="58"/>
      <c r="AF1280" s="58"/>
      <c r="AG1280" s="58"/>
      <c r="AH1280" s="58"/>
      <c r="AI1280" s="58"/>
      <c r="AJ1280" s="58"/>
      <c r="AK1280" s="58"/>
      <c r="AL1280" s="58"/>
      <c r="AM1280" s="58"/>
      <c r="AN1280" s="58"/>
      <c r="AO1280" s="58"/>
      <c r="AP1280" s="58"/>
      <c r="AQ1280" s="58"/>
      <c r="AR1280" s="58"/>
      <c r="AS1280" s="58"/>
      <c r="AT1280" s="58"/>
      <c r="AU1280" s="58"/>
      <c r="AV1280" s="58"/>
      <c r="AW1280" s="58"/>
      <c r="AX1280" s="58"/>
      <c r="AY1280" s="58"/>
      <c r="AZ1280" s="58"/>
      <c r="BA1280" s="58"/>
      <c r="BB1280" s="58"/>
      <c r="BC1280" s="58"/>
      <c r="BD1280" s="58"/>
      <c r="BE1280" s="58"/>
      <c r="BF1280" s="58"/>
      <c r="BG1280" s="58"/>
      <c r="BH1280" s="58"/>
      <c r="BI1280" s="58"/>
      <c r="BJ1280" s="58"/>
      <c r="BK1280" s="58"/>
      <c r="BL1280" s="58"/>
      <c r="BM1280" s="58"/>
      <c r="BN1280" s="58"/>
      <c r="BO1280" s="58"/>
      <c r="BP1280" s="58"/>
      <c r="BQ1280" s="58"/>
      <c r="BR1280" s="58"/>
      <c r="BS1280" s="58"/>
      <c r="BT1280" s="58"/>
      <c r="BU1280" s="58"/>
      <c r="BV1280" s="58"/>
      <c r="BW1280" s="58"/>
      <c r="BX1280" s="58"/>
      <c r="BY1280" s="58"/>
      <c r="BZ1280" s="58"/>
      <c r="CA1280" s="58"/>
      <c r="CB1280" s="58"/>
      <c r="CC1280" s="58"/>
      <c r="CD1280" s="58"/>
      <c r="CE1280" s="58"/>
      <c r="CF1280" s="58"/>
      <c r="CG1280" s="58"/>
      <c r="CH1280" s="58"/>
      <c r="CI1280" s="58"/>
      <c r="CJ1280" s="58"/>
    </row>
    <row r="1281" spans="1:88" s="71" customFormat="1" ht="12.75" customHeight="1" x14ac:dyDescent="0.2">
      <c r="A1281" s="72"/>
      <c r="B1281" s="63" t="s">
        <v>143</v>
      </c>
      <c r="C1281" s="60" t="s">
        <v>20</v>
      </c>
      <c r="D1281" s="60"/>
      <c r="E1281" s="70">
        <f t="shared" si="17"/>
        <v>0.08</v>
      </c>
      <c r="F1281" s="70"/>
      <c r="G1281" s="70">
        <v>0.08</v>
      </c>
      <c r="H1281" s="60"/>
      <c r="I1281" s="57"/>
      <c r="J1281" s="57"/>
      <c r="K1281" s="57"/>
      <c r="L1281" s="58"/>
      <c r="M1281" s="58"/>
      <c r="N1281" s="58"/>
      <c r="O1281" s="58"/>
      <c r="P1281" s="58"/>
      <c r="Q1281" s="58"/>
      <c r="R1281" s="58"/>
      <c r="S1281" s="58"/>
      <c r="T1281" s="58"/>
      <c r="U1281" s="58"/>
      <c r="V1281" s="58"/>
      <c r="W1281" s="58"/>
      <c r="X1281" s="58"/>
      <c r="Y1281" s="58"/>
      <c r="Z1281" s="58"/>
      <c r="AA1281" s="58"/>
      <c r="AB1281" s="58"/>
      <c r="AC1281" s="58"/>
      <c r="AD1281" s="58"/>
      <c r="AE1281" s="58"/>
      <c r="AF1281" s="58"/>
      <c r="AG1281" s="58"/>
      <c r="AH1281" s="58"/>
      <c r="AI1281" s="58"/>
      <c r="AJ1281" s="58"/>
      <c r="AK1281" s="58"/>
      <c r="AL1281" s="58"/>
      <c r="AM1281" s="58"/>
      <c r="AN1281" s="58"/>
      <c r="AO1281" s="58"/>
      <c r="AP1281" s="58"/>
      <c r="AQ1281" s="58"/>
      <c r="AR1281" s="58"/>
      <c r="AS1281" s="58"/>
      <c r="AT1281" s="58"/>
      <c r="AU1281" s="58"/>
      <c r="AV1281" s="58"/>
      <c r="AW1281" s="58"/>
      <c r="AX1281" s="58"/>
      <c r="AY1281" s="58"/>
      <c r="AZ1281" s="58"/>
      <c r="BA1281" s="58"/>
      <c r="BB1281" s="58"/>
      <c r="BC1281" s="58"/>
      <c r="BD1281" s="58"/>
      <c r="BE1281" s="58"/>
      <c r="BF1281" s="58"/>
      <c r="BG1281" s="58"/>
      <c r="BH1281" s="58"/>
      <c r="BI1281" s="58"/>
      <c r="BJ1281" s="58"/>
      <c r="BK1281" s="58"/>
      <c r="BL1281" s="58"/>
      <c r="BM1281" s="58"/>
      <c r="BN1281" s="58"/>
      <c r="BO1281" s="58"/>
      <c r="BP1281" s="58"/>
      <c r="BQ1281" s="58"/>
      <c r="BR1281" s="58"/>
      <c r="BS1281" s="58"/>
      <c r="BT1281" s="58"/>
      <c r="BU1281" s="58"/>
      <c r="BV1281" s="58"/>
      <c r="BW1281" s="58"/>
      <c r="BX1281" s="58"/>
      <c r="BY1281" s="58"/>
      <c r="BZ1281" s="58"/>
      <c r="CA1281" s="58"/>
      <c r="CB1281" s="58"/>
      <c r="CC1281" s="58"/>
      <c r="CD1281" s="58"/>
      <c r="CE1281" s="58"/>
      <c r="CF1281" s="58"/>
      <c r="CG1281" s="58"/>
      <c r="CH1281" s="58"/>
      <c r="CI1281" s="58"/>
      <c r="CJ1281" s="58"/>
    </row>
    <row r="1282" spans="1:88" s="71" customFormat="1" ht="12.75" customHeight="1" x14ac:dyDescent="0.2">
      <c r="A1282" s="72"/>
      <c r="B1282" s="63"/>
      <c r="C1282" s="60" t="s">
        <v>17</v>
      </c>
      <c r="D1282" s="60"/>
      <c r="E1282" s="70">
        <f t="shared" si="17"/>
        <v>167.625</v>
      </c>
      <c r="F1282" s="70"/>
      <c r="G1282" s="70">
        <v>167.625</v>
      </c>
      <c r="H1282" s="60"/>
      <c r="I1282" s="57"/>
      <c r="J1282" s="57"/>
      <c r="K1282" s="57"/>
      <c r="L1282" s="58"/>
      <c r="M1282" s="58"/>
      <c r="N1282" s="58"/>
      <c r="O1282" s="58"/>
      <c r="P1282" s="58"/>
      <c r="Q1282" s="58"/>
      <c r="R1282" s="58"/>
      <c r="S1282" s="58"/>
      <c r="T1282" s="58"/>
      <c r="U1282" s="58"/>
      <c r="V1282" s="58"/>
      <c r="W1282" s="58"/>
      <c r="X1282" s="58"/>
      <c r="Y1282" s="58"/>
      <c r="Z1282" s="58"/>
      <c r="AA1282" s="58"/>
      <c r="AB1282" s="58"/>
      <c r="AC1282" s="58"/>
      <c r="AD1282" s="58"/>
      <c r="AE1282" s="58"/>
      <c r="AF1282" s="58"/>
      <c r="AG1282" s="58"/>
      <c r="AH1282" s="58"/>
      <c r="AI1282" s="58"/>
      <c r="AJ1282" s="58"/>
      <c r="AK1282" s="58"/>
      <c r="AL1282" s="58"/>
      <c r="AM1282" s="58"/>
      <c r="AN1282" s="58"/>
      <c r="AO1282" s="58"/>
      <c r="AP1282" s="58"/>
      <c r="AQ1282" s="58"/>
      <c r="AR1282" s="58"/>
      <c r="AS1282" s="58"/>
      <c r="AT1282" s="58"/>
      <c r="AU1282" s="58"/>
      <c r="AV1282" s="58"/>
      <c r="AW1282" s="58"/>
      <c r="AX1282" s="58"/>
      <c r="AY1282" s="58"/>
      <c r="AZ1282" s="58"/>
      <c r="BA1282" s="58"/>
      <c r="BB1282" s="58"/>
      <c r="BC1282" s="58"/>
      <c r="BD1282" s="58"/>
      <c r="BE1282" s="58"/>
      <c r="BF1282" s="58"/>
      <c r="BG1282" s="58"/>
      <c r="BH1282" s="58"/>
      <c r="BI1282" s="58"/>
      <c r="BJ1282" s="58"/>
      <c r="BK1282" s="58"/>
      <c r="BL1282" s="58"/>
      <c r="BM1282" s="58"/>
      <c r="BN1282" s="58"/>
      <c r="BO1282" s="58"/>
      <c r="BP1282" s="58"/>
      <c r="BQ1282" s="58"/>
      <c r="BR1282" s="58"/>
      <c r="BS1282" s="58"/>
      <c r="BT1282" s="58"/>
      <c r="BU1282" s="58"/>
      <c r="BV1282" s="58"/>
      <c r="BW1282" s="58"/>
      <c r="BX1282" s="58"/>
      <c r="BY1282" s="58"/>
      <c r="BZ1282" s="58"/>
      <c r="CA1282" s="58"/>
      <c r="CB1282" s="58"/>
      <c r="CC1282" s="58"/>
      <c r="CD1282" s="58"/>
      <c r="CE1282" s="58"/>
      <c r="CF1282" s="58"/>
      <c r="CG1282" s="58"/>
      <c r="CH1282" s="58"/>
      <c r="CI1282" s="58"/>
      <c r="CJ1282" s="58"/>
    </row>
    <row r="1283" spans="1:88" s="71" customFormat="1" ht="12.75" customHeight="1" x14ac:dyDescent="0.2">
      <c r="A1283" s="72"/>
      <c r="B1283" s="63" t="s">
        <v>145</v>
      </c>
      <c r="C1283" s="60" t="s">
        <v>20</v>
      </c>
      <c r="D1283" s="60"/>
      <c r="E1283" s="70">
        <f t="shared" si="17"/>
        <v>2.1000000000000001E-2</v>
      </c>
      <c r="F1283" s="70"/>
      <c r="G1283" s="70">
        <v>2.1000000000000001E-2</v>
      </c>
      <c r="H1283" s="60"/>
      <c r="I1283" s="57"/>
      <c r="J1283" s="57"/>
      <c r="K1283" s="57"/>
      <c r="L1283" s="58"/>
      <c r="M1283" s="58"/>
      <c r="N1283" s="58"/>
      <c r="O1283" s="58"/>
      <c r="P1283" s="58"/>
      <c r="Q1283" s="58"/>
      <c r="R1283" s="58"/>
      <c r="S1283" s="58"/>
      <c r="T1283" s="58"/>
      <c r="U1283" s="58"/>
      <c r="V1283" s="58"/>
      <c r="W1283" s="58"/>
      <c r="X1283" s="58"/>
      <c r="Y1283" s="58"/>
      <c r="Z1283" s="58"/>
      <c r="AA1283" s="58"/>
      <c r="AB1283" s="58"/>
      <c r="AC1283" s="58"/>
      <c r="AD1283" s="58"/>
      <c r="AE1283" s="58"/>
      <c r="AF1283" s="58"/>
      <c r="AG1283" s="58"/>
      <c r="AH1283" s="58"/>
      <c r="AI1283" s="58"/>
      <c r="AJ1283" s="58"/>
      <c r="AK1283" s="58"/>
      <c r="AL1283" s="58"/>
      <c r="AM1283" s="58"/>
      <c r="AN1283" s="58"/>
      <c r="AO1283" s="58"/>
      <c r="AP1283" s="58"/>
      <c r="AQ1283" s="58"/>
      <c r="AR1283" s="58"/>
      <c r="AS1283" s="58"/>
      <c r="AT1283" s="58"/>
      <c r="AU1283" s="58"/>
      <c r="AV1283" s="58"/>
      <c r="AW1283" s="58"/>
      <c r="AX1283" s="58"/>
      <c r="AY1283" s="58"/>
      <c r="AZ1283" s="58"/>
      <c r="BA1283" s="58"/>
      <c r="BB1283" s="58"/>
      <c r="BC1283" s="58"/>
      <c r="BD1283" s="58"/>
      <c r="BE1283" s="58"/>
      <c r="BF1283" s="58"/>
      <c r="BG1283" s="58"/>
      <c r="BH1283" s="58"/>
      <c r="BI1283" s="58"/>
      <c r="BJ1283" s="58"/>
      <c r="BK1283" s="58"/>
      <c r="BL1283" s="58"/>
      <c r="BM1283" s="58"/>
      <c r="BN1283" s="58"/>
      <c r="BO1283" s="58"/>
      <c r="BP1283" s="58"/>
      <c r="BQ1283" s="58"/>
      <c r="BR1283" s="58"/>
      <c r="BS1283" s="58"/>
      <c r="BT1283" s="58"/>
      <c r="BU1283" s="58"/>
      <c r="BV1283" s="58"/>
      <c r="BW1283" s="58"/>
      <c r="BX1283" s="58"/>
      <c r="BY1283" s="58"/>
      <c r="BZ1283" s="58"/>
      <c r="CA1283" s="58"/>
      <c r="CB1283" s="58"/>
      <c r="CC1283" s="58"/>
      <c r="CD1283" s="58"/>
      <c r="CE1283" s="58"/>
      <c r="CF1283" s="58"/>
      <c r="CG1283" s="58"/>
      <c r="CH1283" s="58"/>
      <c r="CI1283" s="58"/>
      <c r="CJ1283" s="58"/>
    </row>
    <row r="1284" spans="1:88" s="71" customFormat="1" ht="12.75" customHeight="1" x14ac:dyDescent="0.2">
      <c r="A1284" s="72"/>
      <c r="B1284" s="63"/>
      <c r="C1284" s="60" t="s">
        <v>17</v>
      </c>
      <c r="D1284" s="60"/>
      <c r="E1284" s="70">
        <f t="shared" si="17"/>
        <v>75.182000000000002</v>
      </c>
      <c r="F1284" s="70"/>
      <c r="G1284" s="70">
        <v>75.182000000000002</v>
      </c>
      <c r="H1284" s="60"/>
      <c r="I1284" s="57"/>
      <c r="J1284" s="57"/>
      <c r="K1284" s="57"/>
      <c r="L1284" s="58"/>
      <c r="M1284" s="58"/>
      <c r="N1284" s="58"/>
      <c r="O1284" s="58"/>
      <c r="P1284" s="58"/>
      <c r="Q1284" s="58"/>
      <c r="R1284" s="58"/>
      <c r="S1284" s="58"/>
      <c r="T1284" s="58"/>
      <c r="U1284" s="58"/>
      <c r="V1284" s="58"/>
      <c r="W1284" s="58"/>
      <c r="X1284" s="58"/>
      <c r="Y1284" s="58"/>
      <c r="Z1284" s="58"/>
      <c r="AA1284" s="58"/>
      <c r="AB1284" s="58"/>
      <c r="AC1284" s="58"/>
      <c r="AD1284" s="58"/>
      <c r="AE1284" s="58"/>
      <c r="AF1284" s="58"/>
      <c r="AG1284" s="58"/>
      <c r="AH1284" s="58"/>
      <c r="AI1284" s="58"/>
      <c r="AJ1284" s="58"/>
      <c r="AK1284" s="58"/>
      <c r="AL1284" s="58"/>
      <c r="AM1284" s="58"/>
      <c r="AN1284" s="58"/>
      <c r="AO1284" s="58"/>
      <c r="AP1284" s="58"/>
      <c r="AQ1284" s="58"/>
      <c r="AR1284" s="58"/>
      <c r="AS1284" s="58"/>
      <c r="AT1284" s="58"/>
      <c r="AU1284" s="58"/>
      <c r="AV1284" s="58"/>
      <c r="AW1284" s="58"/>
      <c r="AX1284" s="58"/>
      <c r="AY1284" s="58"/>
      <c r="AZ1284" s="58"/>
      <c r="BA1284" s="58"/>
      <c r="BB1284" s="58"/>
      <c r="BC1284" s="58"/>
      <c r="BD1284" s="58"/>
      <c r="BE1284" s="58"/>
      <c r="BF1284" s="58"/>
      <c r="BG1284" s="58"/>
      <c r="BH1284" s="58"/>
      <c r="BI1284" s="58"/>
      <c r="BJ1284" s="58"/>
      <c r="BK1284" s="58"/>
      <c r="BL1284" s="58"/>
      <c r="BM1284" s="58"/>
      <c r="BN1284" s="58"/>
      <c r="BO1284" s="58"/>
      <c r="BP1284" s="58"/>
      <c r="BQ1284" s="58"/>
      <c r="BR1284" s="58"/>
      <c r="BS1284" s="58"/>
      <c r="BT1284" s="58"/>
      <c r="BU1284" s="58"/>
      <c r="BV1284" s="58"/>
      <c r="BW1284" s="58"/>
      <c r="BX1284" s="58"/>
      <c r="BY1284" s="58"/>
      <c r="BZ1284" s="58"/>
      <c r="CA1284" s="58"/>
      <c r="CB1284" s="58"/>
      <c r="CC1284" s="58"/>
      <c r="CD1284" s="58"/>
      <c r="CE1284" s="58"/>
      <c r="CF1284" s="58"/>
      <c r="CG1284" s="58"/>
      <c r="CH1284" s="58"/>
      <c r="CI1284" s="58"/>
      <c r="CJ1284" s="58"/>
    </row>
    <row r="1285" spans="1:88" s="71" customFormat="1" ht="12.75" customHeight="1" x14ac:dyDescent="0.2">
      <c r="A1285" s="72"/>
      <c r="B1285" s="67" t="s">
        <v>147</v>
      </c>
      <c r="C1285" s="60" t="s">
        <v>148</v>
      </c>
      <c r="D1285" s="60"/>
      <c r="E1285" s="70">
        <f t="shared" si="17"/>
        <v>0</v>
      </c>
      <c r="F1285" s="70"/>
      <c r="G1285" s="70"/>
      <c r="H1285" s="60"/>
      <c r="I1285" s="57"/>
      <c r="J1285" s="57"/>
      <c r="K1285" s="57"/>
      <c r="L1285" s="58"/>
      <c r="M1285" s="58"/>
      <c r="N1285" s="58"/>
      <c r="O1285" s="58"/>
      <c r="P1285" s="58"/>
      <c r="Q1285" s="58"/>
      <c r="R1285" s="58"/>
      <c r="S1285" s="58"/>
      <c r="T1285" s="58"/>
      <c r="U1285" s="58"/>
      <c r="V1285" s="58"/>
      <c r="W1285" s="58"/>
      <c r="X1285" s="58"/>
      <c r="Y1285" s="58"/>
      <c r="Z1285" s="58"/>
      <c r="AA1285" s="58"/>
      <c r="AB1285" s="58"/>
      <c r="AC1285" s="58"/>
      <c r="AD1285" s="58"/>
      <c r="AE1285" s="58"/>
      <c r="AF1285" s="58"/>
      <c r="AG1285" s="58"/>
      <c r="AH1285" s="58"/>
      <c r="AI1285" s="58"/>
      <c r="AJ1285" s="58"/>
      <c r="AK1285" s="58"/>
      <c r="AL1285" s="58"/>
      <c r="AM1285" s="58"/>
      <c r="AN1285" s="58"/>
      <c r="AO1285" s="58"/>
      <c r="AP1285" s="58"/>
      <c r="AQ1285" s="58"/>
      <c r="AR1285" s="58"/>
      <c r="AS1285" s="58"/>
      <c r="AT1285" s="58"/>
      <c r="AU1285" s="58"/>
      <c r="AV1285" s="58"/>
      <c r="AW1285" s="58"/>
      <c r="AX1285" s="58"/>
      <c r="AY1285" s="58"/>
      <c r="AZ1285" s="58"/>
      <c r="BA1285" s="58"/>
      <c r="BB1285" s="58"/>
      <c r="BC1285" s="58"/>
      <c r="BD1285" s="58"/>
      <c r="BE1285" s="58"/>
      <c r="BF1285" s="58"/>
      <c r="BG1285" s="58"/>
      <c r="BH1285" s="58"/>
      <c r="BI1285" s="58"/>
      <c r="BJ1285" s="58"/>
      <c r="BK1285" s="58"/>
      <c r="BL1285" s="58"/>
      <c r="BM1285" s="58"/>
      <c r="BN1285" s="58"/>
      <c r="BO1285" s="58"/>
      <c r="BP1285" s="58"/>
      <c r="BQ1285" s="58"/>
      <c r="BR1285" s="58"/>
      <c r="BS1285" s="58"/>
      <c r="BT1285" s="58"/>
      <c r="BU1285" s="58"/>
      <c r="BV1285" s="58"/>
      <c r="BW1285" s="58"/>
      <c r="BX1285" s="58"/>
      <c r="BY1285" s="58"/>
      <c r="BZ1285" s="58"/>
      <c r="CA1285" s="58"/>
      <c r="CB1285" s="58"/>
      <c r="CC1285" s="58"/>
      <c r="CD1285" s="58"/>
      <c r="CE1285" s="58"/>
      <c r="CF1285" s="58"/>
      <c r="CG1285" s="58"/>
      <c r="CH1285" s="58"/>
      <c r="CI1285" s="58"/>
      <c r="CJ1285" s="58"/>
    </row>
    <row r="1286" spans="1:88" s="71" customFormat="1" ht="12.75" customHeight="1" x14ac:dyDescent="0.2">
      <c r="A1286" s="72"/>
      <c r="B1286" s="67"/>
      <c r="C1286" s="60" t="s">
        <v>17</v>
      </c>
      <c r="D1286" s="60"/>
      <c r="E1286" s="70">
        <f t="shared" si="17"/>
        <v>0</v>
      </c>
      <c r="F1286" s="70"/>
      <c r="G1286" s="70"/>
      <c r="H1286" s="60"/>
      <c r="I1286" s="57"/>
      <c r="J1286" s="57"/>
      <c r="K1286" s="57"/>
      <c r="L1286" s="58"/>
      <c r="M1286" s="58"/>
      <c r="N1286" s="58"/>
      <c r="O1286" s="58"/>
      <c r="P1286" s="58"/>
      <c r="Q1286" s="58"/>
      <c r="R1286" s="58"/>
      <c r="S1286" s="58"/>
      <c r="T1286" s="58"/>
      <c r="U1286" s="58"/>
      <c r="V1286" s="58"/>
      <c r="W1286" s="58"/>
      <c r="X1286" s="58"/>
      <c r="Y1286" s="58"/>
      <c r="Z1286" s="58"/>
      <c r="AA1286" s="58"/>
      <c r="AB1286" s="58"/>
      <c r="AC1286" s="58"/>
      <c r="AD1286" s="58"/>
      <c r="AE1286" s="58"/>
      <c r="AF1286" s="58"/>
      <c r="AG1286" s="58"/>
      <c r="AH1286" s="58"/>
      <c r="AI1286" s="58"/>
      <c r="AJ1286" s="58"/>
      <c r="AK1286" s="58"/>
      <c r="AL1286" s="58"/>
      <c r="AM1286" s="58"/>
      <c r="AN1286" s="58"/>
      <c r="AO1286" s="58"/>
      <c r="AP1286" s="58"/>
      <c r="AQ1286" s="58"/>
      <c r="AR1286" s="58"/>
      <c r="AS1286" s="58"/>
      <c r="AT1286" s="58"/>
      <c r="AU1286" s="58"/>
      <c r="AV1286" s="58"/>
      <c r="AW1286" s="58"/>
      <c r="AX1286" s="58"/>
      <c r="AY1286" s="58"/>
      <c r="AZ1286" s="58"/>
      <c r="BA1286" s="58"/>
      <c r="BB1286" s="58"/>
      <c r="BC1286" s="58"/>
      <c r="BD1286" s="58"/>
      <c r="BE1286" s="58"/>
      <c r="BF1286" s="58"/>
      <c r="BG1286" s="58"/>
      <c r="BH1286" s="58"/>
      <c r="BI1286" s="58"/>
      <c r="BJ1286" s="58"/>
      <c r="BK1286" s="58"/>
      <c r="BL1286" s="58"/>
      <c r="BM1286" s="58"/>
      <c r="BN1286" s="58"/>
      <c r="BO1286" s="58"/>
      <c r="BP1286" s="58"/>
      <c r="BQ1286" s="58"/>
      <c r="BR1286" s="58"/>
      <c r="BS1286" s="58"/>
      <c r="BT1286" s="58"/>
      <c r="BU1286" s="58"/>
      <c r="BV1286" s="58"/>
      <c r="BW1286" s="58"/>
      <c r="BX1286" s="58"/>
      <c r="BY1286" s="58"/>
      <c r="BZ1286" s="58"/>
      <c r="CA1286" s="58"/>
      <c r="CB1286" s="58"/>
      <c r="CC1286" s="58"/>
      <c r="CD1286" s="58"/>
      <c r="CE1286" s="58"/>
      <c r="CF1286" s="58"/>
      <c r="CG1286" s="58"/>
      <c r="CH1286" s="58"/>
      <c r="CI1286" s="58"/>
      <c r="CJ1286" s="58"/>
    </row>
    <row r="1287" spans="1:88" s="71" customFormat="1" ht="12.75" customHeight="1" x14ac:dyDescent="0.2">
      <c r="A1287" s="72"/>
      <c r="B1287" s="63" t="s">
        <v>150</v>
      </c>
      <c r="C1287" s="60" t="s">
        <v>64</v>
      </c>
      <c r="D1287" s="68"/>
      <c r="E1287" s="70">
        <f t="shared" si="17"/>
        <v>0</v>
      </c>
      <c r="F1287" s="70"/>
      <c r="G1287" s="70"/>
      <c r="H1287" s="68"/>
      <c r="I1287" s="57"/>
      <c r="J1287" s="57"/>
      <c r="K1287" s="57"/>
      <c r="L1287" s="58"/>
      <c r="M1287" s="58"/>
      <c r="N1287" s="58"/>
      <c r="O1287" s="58"/>
      <c r="P1287" s="58"/>
      <c r="Q1287" s="58"/>
      <c r="R1287" s="58"/>
      <c r="S1287" s="58"/>
      <c r="T1287" s="58"/>
      <c r="U1287" s="58"/>
      <c r="V1287" s="58"/>
      <c r="W1287" s="58"/>
      <c r="X1287" s="58"/>
      <c r="Y1287" s="58"/>
      <c r="Z1287" s="58"/>
      <c r="AA1287" s="58"/>
      <c r="AB1287" s="58"/>
      <c r="AC1287" s="58"/>
      <c r="AD1287" s="58"/>
      <c r="AE1287" s="58"/>
      <c r="AF1287" s="58"/>
      <c r="AG1287" s="58"/>
      <c r="AH1287" s="58"/>
      <c r="AI1287" s="58"/>
      <c r="AJ1287" s="58"/>
      <c r="AK1287" s="58"/>
      <c r="AL1287" s="58"/>
      <c r="AM1287" s="58"/>
      <c r="AN1287" s="58"/>
      <c r="AO1287" s="58"/>
      <c r="AP1287" s="58"/>
      <c r="AQ1287" s="58"/>
      <c r="AR1287" s="58"/>
      <c r="AS1287" s="58"/>
      <c r="AT1287" s="58"/>
      <c r="AU1287" s="58"/>
      <c r="AV1287" s="58"/>
      <c r="AW1287" s="58"/>
      <c r="AX1287" s="58"/>
      <c r="AY1287" s="58"/>
      <c r="AZ1287" s="58"/>
      <c r="BA1287" s="58"/>
      <c r="BB1287" s="58"/>
      <c r="BC1287" s="58"/>
      <c r="BD1287" s="58"/>
      <c r="BE1287" s="58"/>
      <c r="BF1287" s="58"/>
      <c r="BG1287" s="58"/>
      <c r="BH1287" s="58"/>
      <c r="BI1287" s="58"/>
      <c r="BJ1287" s="58"/>
      <c r="BK1287" s="58"/>
      <c r="BL1287" s="58"/>
      <c r="BM1287" s="58"/>
      <c r="BN1287" s="58"/>
      <c r="BO1287" s="58"/>
      <c r="BP1287" s="58"/>
      <c r="BQ1287" s="58"/>
      <c r="BR1287" s="58"/>
      <c r="BS1287" s="58"/>
      <c r="BT1287" s="58"/>
      <c r="BU1287" s="58"/>
      <c r="BV1287" s="58"/>
      <c r="BW1287" s="58"/>
      <c r="BX1287" s="58"/>
      <c r="BY1287" s="58"/>
      <c r="BZ1287" s="58"/>
      <c r="CA1287" s="58"/>
      <c r="CB1287" s="58"/>
      <c r="CC1287" s="58"/>
      <c r="CD1287" s="58"/>
      <c r="CE1287" s="58"/>
      <c r="CF1287" s="58"/>
      <c r="CG1287" s="58"/>
      <c r="CH1287" s="58"/>
      <c r="CI1287" s="58"/>
      <c r="CJ1287" s="58"/>
    </row>
    <row r="1288" spans="1:88" s="71" customFormat="1" ht="12.75" customHeight="1" x14ac:dyDescent="0.2">
      <c r="A1288" s="76"/>
      <c r="B1288" s="63"/>
      <c r="C1288" s="60" t="s">
        <v>17</v>
      </c>
      <c r="D1288" s="68"/>
      <c r="E1288" s="70">
        <f t="shared" si="17"/>
        <v>0</v>
      </c>
      <c r="F1288" s="70"/>
      <c r="G1288" s="70"/>
      <c r="H1288" s="68"/>
      <c r="I1288" s="57"/>
      <c r="J1288" s="57"/>
      <c r="K1288" s="57"/>
      <c r="L1288" s="58"/>
      <c r="M1288" s="58"/>
      <c r="N1288" s="58"/>
      <c r="O1288" s="58"/>
      <c r="P1288" s="58"/>
      <c r="Q1288" s="58"/>
      <c r="R1288" s="58"/>
      <c r="S1288" s="58"/>
      <c r="T1288" s="58"/>
      <c r="U1288" s="58"/>
      <c r="V1288" s="58"/>
      <c r="W1288" s="58"/>
      <c r="X1288" s="58"/>
      <c r="Y1288" s="58"/>
      <c r="Z1288" s="58"/>
      <c r="AA1288" s="58"/>
      <c r="AB1288" s="58"/>
      <c r="AC1288" s="58"/>
      <c r="AD1288" s="58"/>
      <c r="AE1288" s="58"/>
      <c r="AF1288" s="58"/>
      <c r="AG1288" s="58"/>
      <c r="AH1288" s="58"/>
      <c r="AI1288" s="58"/>
      <c r="AJ1288" s="58"/>
      <c r="AK1288" s="58"/>
      <c r="AL1288" s="58"/>
      <c r="AM1288" s="58"/>
      <c r="AN1288" s="58"/>
      <c r="AO1288" s="58"/>
      <c r="AP1288" s="58"/>
      <c r="AQ1288" s="58"/>
      <c r="AR1288" s="58"/>
      <c r="AS1288" s="58"/>
      <c r="AT1288" s="58"/>
      <c r="AU1288" s="58"/>
      <c r="AV1288" s="58"/>
      <c r="AW1288" s="58"/>
      <c r="AX1288" s="58"/>
      <c r="AY1288" s="58"/>
      <c r="AZ1288" s="58"/>
      <c r="BA1288" s="58"/>
      <c r="BB1288" s="58"/>
      <c r="BC1288" s="58"/>
      <c r="BD1288" s="58"/>
      <c r="BE1288" s="58"/>
      <c r="BF1288" s="58"/>
      <c r="BG1288" s="58"/>
      <c r="BH1288" s="58"/>
      <c r="BI1288" s="58"/>
      <c r="BJ1288" s="58"/>
      <c r="BK1288" s="58"/>
      <c r="BL1288" s="58"/>
      <c r="BM1288" s="58"/>
      <c r="BN1288" s="58"/>
      <c r="BO1288" s="58"/>
      <c r="BP1288" s="58"/>
      <c r="BQ1288" s="58"/>
      <c r="BR1288" s="58"/>
      <c r="BS1288" s="58"/>
      <c r="BT1288" s="58"/>
      <c r="BU1288" s="58"/>
      <c r="BV1288" s="58"/>
      <c r="BW1288" s="58"/>
      <c r="BX1288" s="58"/>
      <c r="BY1288" s="58"/>
      <c r="BZ1288" s="58"/>
      <c r="CA1288" s="58"/>
      <c r="CB1288" s="58"/>
      <c r="CC1288" s="58"/>
      <c r="CD1288" s="58"/>
      <c r="CE1288" s="58"/>
      <c r="CF1288" s="58"/>
      <c r="CG1288" s="58"/>
      <c r="CH1288" s="58"/>
      <c r="CI1288" s="58"/>
      <c r="CJ1288" s="58"/>
    </row>
    <row r="1289" spans="1:88" s="71" customFormat="1" ht="12.75" customHeight="1" x14ac:dyDescent="0.2">
      <c r="A1289" s="18">
        <v>43</v>
      </c>
      <c r="B1289" s="69" t="s">
        <v>190</v>
      </c>
      <c r="C1289" s="60" t="s">
        <v>19</v>
      </c>
      <c r="D1289" s="68"/>
      <c r="E1289" s="70">
        <f t="shared" si="17"/>
        <v>1</v>
      </c>
      <c r="F1289" s="70"/>
      <c r="G1289" s="70">
        <v>1</v>
      </c>
      <c r="H1289" s="68"/>
      <c r="I1289" s="57"/>
      <c r="J1289" s="57"/>
      <c r="K1289" s="57"/>
      <c r="L1289" s="58"/>
      <c r="M1289" s="58"/>
      <c r="N1289" s="58"/>
      <c r="O1289" s="58"/>
      <c r="P1289" s="58"/>
      <c r="Q1289" s="58"/>
      <c r="R1289" s="58"/>
      <c r="S1289" s="58"/>
      <c r="T1289" s="58"/>
      <c r="U1289" s="58"/>
      <c r="V1289" s="58"/>
      <c r="W1289" s="58"/>
      <c r="X1289" s="58"/>
      <c r="Y1289" s="58"/>
      <c r="Z1289" s="58"/>
      <c r="AA1289" s="58"/>
      <c r="AB1289" s="58"/>
      <c r="AC1289" s="58"/>
      <c r="AD1289" s="58"/>
      <c r="AE1289" s="58"/>
      <c r="AF1289" s="58"/>
      <c r="AG1289" s="58"/>
      <c r="AH1289" s="58"/>
      <c r="AI1289" s="58"/>
      <c r="AJ1289" s="58"/>
      <c r="AK1289" s="58"/>
      <c r="AL1289" s="58"/>
      <c r="AM1289" s="58"/>
      <c r="AN1289" s="58"/>
      <c r="AO1289" s="58"/>
      <c r="AP1289" s="58"/>
      <c r="AQ1289" s="58"/>
      <c r="AR1289" s="58"/>
      <c r="AS1289" s="58"/>
      <c r="AT1289" s="58"/>
      <c r="AU1289" s="58"/>
      <c r="AV1289" s="58"/>
      <c r="AW1289" s="58"/>
      <c r="AX1289" s="58"/>
      <c r="AY1289" s="58"/>
      <c r="AZ1289" s="58"/>
      <c r="BA1289" s="58"/>
      <c r="BB1289" s="58"/>
      <c r="BC1289" s="58"/>
      <c r="BD1289" s="58"/>
      <c r="BE1289" s="58"/>
      <c r="BF1289" s="58"/>
      <c r="BG1289" s="58"/>
      <c r="BH1289" s="58"/>
      <c r="BI1289" s="58"/>
      <c r="BJ1289" s="58"/>
      <c r="BK1289" s="58"/>
      <c r="BL1289" s="58"/>
      <c r="BM1289" s="58"/>
      <c r="BN1289" s="58"/>
      <c r="BO1289" s="58"/>
      <c r="BP1289" s="58"/>
      <c r="BQ1289" s="58"/>
      <c r="BR1289" s="58"/>
      <c r="BS1289" s="58"/>
      <c r="BT1289" s="58"/>
      <c r="BU1289" s="58"/>
      <c r="BV1289" s="58"/>
      <c r="BW1289" s="58"/>
      <c r="BX1289" s="58"/>
      <c r="BY1289" s="58"/>
      <c r="BZ1289" s="58"/>
      <c r="CA1289" s="58"/>
      <c r="CB1289" s="58"/>
      <c r="CC1289" s="58"/>
      <c r="CD1289" s="58"/>
      <c r="CE1289" s="58"/>
      <c r="CF1289" s="58"/>
      <c r="CG1289" s="58"/>
      <c r="CH1289" s="58"/>
      <c r="CI1289" s="58"/>
      <c r="CJ1289" s="58"/>
    </row>
    <row r="1290" spans="1:88" s="71" customFormat="1" ht="12.75" customHeight="1" x14ac:dyDescent="0.2">
      <c r="A1290" s="72"/>
      <c r="B1290" s="73"/>
      <c r="C1290" s="60" t="s">
        <v>17</v>
      </c>
      <c r="D1290" s="61"/>
      <c r="E1290" s="70">
        <f t="shared" si="17"/>
        <v>330.59399999999999</v>
      </c>
      <c r="F1290" s="70">
        <f>F1292+F1294+F1296+F1298</f>
        <v>0</v>
      </c>
      <c r="G1290" s="70">
        <f>G1292+G1294+G1296+G1298</f>
        <v>330.59399999999999</v>
      </c>
      <c r="H1290" s="61"/>
      <c r="I1290" s="57"/>
      <c r="J1290" s="57"/>
      <c r="K1290" s="57"/>
      <c r="L1290" s="58"/>
      <c r="M1290" s="58"/>
      <c r="N1290" s="58"/>
      <c r="O1290" s="58"/>
      <c r="P1290" s="58"/>
      <c r="Q1290" s="58"/>
      <c r="R1290" s="58"/>
      <c r="S1290" s="58"/>
      <c r="T1290" s="58"/>
      <c r="U1290" s="58"/>
      <c r="V1290" s="58"/>
      <c r="W1290" s="58"/>
      <c r="X1290" s="58"/>
      <c r="Y1290" s="58"/>
      <c r="Z1290" s="58"/>
      <c r="AA1290" s="58"/>
      <c r="AB1290" s="58"/>
      <c r="AC1290" s="58"/>
      <c r="AD1290" s="58"/>
      <c r="AE1290" s="58"/>
      <c r="AF1290" s="58"/>
      <c r="AG1290" s="58"/>
      <c r="AH1290" s="58"/>
      <c r="AI1290" s="58"/>
      <c r="AJ1290" s="58"/>
      <c r="AK1290" s="58"/>
      <c r="AL1290" s="58"/>
      <c r="AM1290" s="58"/>
      <c r="AN1290" s="58"/>
      <c r="AO1290" s="58"/>
      <c r="AP1290" s="58"/>
      <c r="AQ1290" s="58"/>
      <c r="AR1290" s="58"/>
      <c r="AS1290" s="58"/>
      <c r="AT1290" s="58"/>
      <c r="AU1290" s="58"/>
      <c r="AV1290" s="58"/>
      <c r="AW1290" s="58"/>
      <c r="AX1290" s="58"/>
      <c r="AY1290" s="58"/>
      <c r="AZ1290" s="58"/>
      <c r="BA1290" s="58"/>
      <c r="BB1290" s="58"/>
      <c r="BC1290" s="58"/>
      <c r="BD1290" s="58"/>
      <c r="BE1290" s="58"/>
      <c r="BF1290" s="58"/>
      <c r="BG1290" s="58"/>
      <c r="BH1290" s="58"/>
      <c r="BI1290" s="58"/>
      <c r="BJ1290" s="58"/>
      <c r="BK1290" s="58"/>
      <c r="BL1290" s="58"/>
      <c r="BM1290" s="58"/>
      <c r="BN1290" s="58"/>
      <c r="BO1290" s="58"/>
      <c r="BP1290" s="58"/>
      <c r="BQ1290" s="58"/>
      <c r="BR1290" s="58"/>
      <c r="BS1290" s="58"/>
      <c r="BT1290" s="58"/>
      <c r="BU1290" s="58"/>
      <c r="BV1290" s="58"/>
      <c r="BW1290" s="58"/>
      <c r="BX1290" s="58"/>
      <c r="BY1290" s="58"/>
      <c r="BZ1290" s="58"/>
      <c r="CA1290" s="58"/>
      <c r="CB1290" s="58"/>
      <c r="CC1290" s="58"/>
      <c r="CD1290" s="58"/>
      <c r="CE1290" s="58"/>
      <c r="CF1290" s="58"/>
      <c r="CG1290" s="58"/>
      <c r="CH1290" s="58"/>
      <c r="CI1290" s="58"/>
      <c r="CJ1290" s="58"/>
    </row>
    <row r="1291" spans="1:88" s="71" customFormat="1" ht="12.75" customHeight="1" x14ac:dyDescent="0.2">
      <c r="A1291" s="72"/>
      <c r="B1291" s="63" t="s">
        <v>143</v>
      </c>
      <c r="C1291" s="60" t="s">
        <v>20</v>
      </c>
      <c r="D1291" s="60"/>
      <c r="E1291" s="70">
        <f t="shared" si="17"/>
        <v>3.4500000000000003E-2</v>
      </c>
      <c r="F1291" s="70"/>
      <c r="G1291" s="70">
        <v>3.4500000000000003E-2</v>
      </c>
      <c r="H1291" s="60"/>
      <c r="I1291" s="57"/>
      <c r="J1291" s="57"/>
      <c r="K1291" s="57"/>
      <c r="L1291" s="58"/>
      <c r="M1291" s="58"/>
      <c r="N1291" s="58"/>
      <c r="O1291" s="58"/>
      <c r="P1291" s="58"/>
      <c r="Q1291" s="58"/>
      <c r="R1291" s="58"/>
      <c r="S1291" s="58"/>
      <c r="T1291" s="58"/>
      <c r="U1291" s="58"/>
      <c r="V1291" s="58"/>
      <c r="W1291" s="58"/>
      <c r="X1291" s="58"/>
      <c r="Y1291" s="58"/>
      <c r="Z1291" s="58"/>
      <c r="AA1291" s="58"/>
      <c r="AB1291" s="58"/>
      <c r="AC1291" s="58"/>
      <c r="AD1291" s="58"/>
      <c r="AE1291" s="58"/>
      <c r="AF1291" s="58"/>
      <c r="AG1291" s="58"/>
      <c r="AH1291" s="58"/>
      <c r="AI1291" s="58"/>
      <c r="AJ1291" s="58"/>
      <c r="AK1291" s="58"/>
      <c r="AL1291" s="58"/>
      <c r="AM1291" s="58"/>
      <c r="AN1291" s="58"/>
      <c r="AO1291" s="58"/>
      <c r="AP1291" s="58"/>
      <c r="AQ1291" s="58"/>
      <c r="AR1291" s="58"/>
      <c r="AS1291" s="58"/>
      <c r="AT1291" s="58"/>
      <c r="AU1291" s="58"/>
      <c r="AV1291" s="58"/>
      <c r="AW1291" s="58"/>
      <c r="AX1291" s="58"/>
      <c r="AY1291" s="58"/>
      <c r="AZ1291" s="58"/>
      <c r="BA1291" s="58"/>
      <c r="BB1291" s="58"/>
      <c r="BC1291" s="58"/>
      <c r="BD1291" s="58"/>
      <c r="BE1291" s="58"/>
      <c r="BF1291" s="58"/>
      <c r="BG1291" s="58"/>
      <c r="BH1291" s="58"/>
      <c r="BI1291" s="58"/>
      <c r="BJ1291" s="58"/>
      <c r="BK1291" s="58"/>
      <c r="BL1291" s="58"/>
      <c r="BM1291" s="58"/>
      <c r="BN1291" s="58"/>
      <c r="BO1291" s="58"/>
      <c r="BP1291" s="58"/>
      <c r="BQ1291" s="58"/>
      <c r="BR1291" s="58"/>
      <c r="BS1291" s="58"/>
      <c r="BT1291" s="58"/>
      <c r="BU1291" s="58"/>
      <c r="BV1291" s="58"/>
      <c r="BW1291" s="58"/>
      <c r="BX1291" s="58"/>
      <c r="BY1291" s="58"/>
      <c r="BZ1291" s="58"/>
      <c r="CA1291" s="58"/>
      <c r="CB1291" s="58"/>
      <c r="CC1291" s="58"/>
      <c r="CD1291" s="58"/>
      <c r="CE1291" s="58"/>
      <c r="CF1291" s="58"/>
      <c r="CG1291" s="58"/>
      <c r="CH1291" s="58"/>
      <c r="CI1291" s="58"/>
      <c r="CJ1291" s="58"/>
    </row>
    <row r="1292" spans="1:88" s="71" customFormat="1" ht="12.75" customHeight="1" x14ac:dyDescent="0.2">
      <c r="A1292" s="72"/>
      <c r="B1292" s="63"/>
      <c r="C1292" s="60" t="s">
        <v>17</v>
      </c>
      <c r="D1292" s="60"/>
      <c r="E1292" s="70">
        <f t="shared" si="17"/>
        <v>81.634</v>
      </c>
      <c r="F1292" s="70"/>
      <c r="G1292" s="70">
        <v>81.634</v>
      </c>
      <c r="H1292" s="60"/>
      <c r="I1292" s="57"/>
      <c r="J1292" s="57"/>
      <c r="K1292" s="57"/>
      <c r="L1292" s="58"/>
      <c r="M1292" s="58"/>
      <c r="N1292" s="58"/>
      <c r="O1292" s="58"/>
      <c r="P1292" s="58"/>
      <c r="Q1292" s="58"/>
      <c r="R1292" s="58"/>
      <c r="S1292" s="58"/>
      <c r="T1292" s="58"/>
      <c r="U1292" s="58"/>
      <c r="V1292" s="58"/>
      <c r="W1292" s="58"/>
      <c r="X1292" s="58"/>
      <c r="Y1292" s="58"/>
      <c r="Z1292" s="58"/>
      <c r="AA1292" s="58"/>
      <c r="AB1292" s="58"/>
      <c r="AC1292" s="58"/>
      <c r="AD1292" s="58"/>
      <c r="AE1292" s="58"/>
      <c r="AF1292" s="58"/>
      <c r="AG1292" s="58"/>
      <c r="AH1292" s="58"/>
      <c r="AI1292" s="58"/>
      <c r="AJ1292" s="58"/>
      <c r="AK1292" s="58"/>
      <c r="AL1292" s="58"/>
      <c r="AM1292" s="58"/>
      <c r="AN1292" s="58"/>
      <c r="AO1292" s="58"/>
      <c r="AP1292" s="58"/>
      <c r="AQ1292" s="58"/>
      <c r="AR1292" s="58"/>
      <c r="AS1292" s="58"/>
      <c r="AT1292" s="58"/>
      <c r="AU1292" s="58"/>
      <c r="AV1292" s="58"/>
      <c r="AW1292" s="58"/>
      <c r="AX1292" s="58"/>
      <c r="AY1292" s="58"/>
      <c r="AZ1292" s="58"/>
      <c r="BA1292" s="58"/>
      <c r="BB1292" s="58"/>
      <c r="BC1292" s="58"/>
      <c r="BD1292" s="58"/>
      <c r="BE1292" s="58"/>
      <c r="BF1292" s="58"/>
      <c r="BG1292" s="58"/>
      <c r="BH1292" s="58"/>
      <c r="BI1292" s="58"/>
      <c r="BJ1292" s="58"/>
      <c r="BK1292" s="58"/>
      <c r="BL1292" s="58"/>
      <c r="BM1292" s="58"/>
      <c r="BN1292" s="58"/>
      <c r="BO1292" s="58"/>
      <c r="BP1292" s="58"/>
      <c r="BQ1292" s="58"/>
      <c r="BR1292" s="58"/>
      <c r="BS1292" s="58"/>
      <c r="BT1292" s="58"/>
      <c r="BU1292" s="58"/>
      <c r="BV1292" s="58"/>
      <c r="BW1292" s="58"/>
      <c r="BX1292" s="58"/>
      <c r="BY1292" s="58"/>
      <c r="BZ1292" s="58"/>
      <c r="CA1292" s="58"/>
      <c r="CB1292" s="58"/>
      <c r="CC1292" s="58"/>
      <c r="CD1292" s="58"/>
      <c r="CE1292" s="58"/>
      <c r="CF1292" s="58"/>
      <c r="CG1292" s="58"/>
      <c r="CH1292" s="58"/>
      <c r="CI1292" s="58"/>
      <c r="CJ1292" s="58"/>
    </row>
    <row r="1293" spans="1:88" s="71" customFormat="1" ht="12.75" customHeight="1" x14ac:dyDescent="0.2">
      <c r="A1293" s="72"/>
      <c r="B1293" s="63" t="s">
        <v>145</v>
      </c>
      <c r="C1293" s="60" t="s">
        <v>20</v>
      </c>
      <c r="D1293" s="60"/>
      <c r="E1293" s="70">
        <f t="shared" si="17"/>
        <v>6.9000000000000006E-2</v>
      </c>
      <c r="F1293" s="70"/>
      <c r="G1293" s="70">
        <v>6.9000000000000006E-2</v>
      </c>
      <c r="H1293" s="60"/>
      <c r="I1293" s="57"/>
      <c r="J1293" s="57"/>
      <c r="K1293" s="57"/>
      <c r="L1293" s="58"/>
      <c r="M1293" s="58"/>
      <c r="N1293" s="58"/>
      <c r="O1293" s="58"/>
      <c r="P1293" s="58"/>
      <c r="Q1293" s="58"/>
      <c r="R1293" s="58"/>
      <c r="S1293" s="58"/>
      <c r="T1293" s="58"/>
      <c r="U1293" s="58"/>
      <c r="V1293" s="58"/>
      <c r="W1293" s="58"/>
      <c r="X1293" s="58"/>
      <c r="Y1293" s="58"/>
      <c r="Z1293" s="58"/>
      <c r="AA1293" s="58"/>
      <c r="AB1293" s="58"/>
      <c r="AC1293" s="58"/>
      <c r="AD1293" s="58"/>
      <c r="AE1293" s="58"/>
      <c r="AF1293" s="58"/>
      <c r="AG1293" s="58"/>
      <c r="AH1293" s="58"/>
      <c r="AI1293" s="58"/>
      <c r="AJ1293" s="58"/>
      <c r="AK1293" s="58"/>
      <c r="AL1293" s="58"/>
      <c r="AM1293" s="58"/>
      <c r="AN1293" s="58"/>
      <c r="AO1293" s="58"/>
      <c r="AP1293" s="58"/>
      <c r="AQ1293" s="58"/>
      <c r="AR1293" s="58"/>
      <c r="AS1293" s="58"/>
      <c r="AT1293" s="58"/>
      <c r="AU1293" s="58"/>
      <c r="AV1293" s="58"/>
      <c r="AW1293" s="58"/>
      <c r="AX1293" s="58"/>
      <c r="AY1293" s="58"/>
      <c r="AZ1293" s="58"/>
      <c r="BA1293" s="58"/>
      <c r="BB1293" s="58"/>
      <c r="BC1293" s="58"/>
      <c r="BD1293" s="58"/>
      <c r="BE1293" s="58"/>
      <c r="BF1293" s="58"/>
      <c r="BG1293" s="58"/>
      <c r="BH1293" s="58"/>
      <c r="BI1293" s="58"/>
      <c r="BJ1293" s="58"/>
      <c r="BK1293" s="58"/>
      <c r="BL1293" s="58"/>
      <c r="BM1293" s="58"/>
      <c r="BN1293" s="58"/>
      <c r="BO1293" s="58"/>
      <c r="BP1293" s="58"/>
      <c r="BQ1293" s="58"/>
      <c r="BR1293" s="58"/>
      <c r="BS1293" s="58"/>
      <c r="BT1293" s="58"/>
      <c r="BU1293" s="58"/>
      <c r="BV1293" s="58"/>
      <c r="BW1293" s="58"/>
      <c r="BX1293" s="58"/>
      <c r="BY1293" s="58"/>
      <c r="BZ1293" s="58"/>
      <c r="CA1293" s="58"/>
      <c r="CB1293" s="58"/>
      <c r="CC1293" s="58"/>
      <c r="CD1293" s="58"/>
      <c r="CE1293" s="58"/>
      <c r="CF1293" s="58"/>
      <c r="CG1293" s="58"/>
      <c r="CH1293" s="58"/>
      <c r="CI1293" s="58"/>
      <c r="CJ1293" s="58"/>
    </row>
    <row r="1294" spans="1:88" s="71" customFormat="1" ht="12.75" customHeight="1" x14ac:dyDescent="0.2">
      <c r="A1294" s="72"/>
      <c r="B1294" s="63"/>
      <c r="C1294" s="60" t="s">
        <v>17</v>
      </c>
      <c r="D1294" s="60"/>
      <c r="E1294" s="70">
        <f t="shared" si="17"/>
        <v>248.96</v>
      </c>
      <c r="F1294" s="70"/>
      <c r="G1294" s="70">
        <v>248.96</v>
      </c>
      <c r="H1294" s="60"/>
      <c r="I1294" s="57"/>
      <c r="J1294" s="57"/>
      <c r="K1294" s="57"/>
      <c r="L1294" s="58"/>
      <c r="M1294" s="58"/>
      <c r="N1294" s="58"/>
      <c r="O1294" s="58"/>
      <c r="P1294" s="58"/>
      <c r="Q1294" s="58"/>
      <c r="R1294" s="58"/>
      <c r="S1294" s="58"/>
      <c r="T1294" s="58"/>
      <c r="U1294" s="58"/>
      <c r="V1294" s="58"/>
      <c r="W1294" s="58"/>
      <c r="X1294" s="58"/>
      <c r="Y1294" s="58"/>
      <c r="Z1294" s="58"/>
      <c r="AA1294" s="58"/>
      <c r="AB1294" s="58"/>
      <c r="AC1294" s="58"/>
      <c r="AD1294" s="58"/>
      <c r="AE1294" s="58"/>
      <c r="AF1294" s="58"/>
      <c r="AG1294" s="58"/>
      <c r="AH1294" s="58"/>
      <c r="AI1294" s="58"/>
      <c r="AJ1294" s="58"/>
      <c r="AK1294" s="58"/>
      <c r="AL1294" s="58"/>
      <c r="AM1294" s="58"/>
      <c r="AN1294" s="58"/>
      <c r="AO1294" s="58"/>
      <c r="AP1294" s="58"/>
      <c r="AQ1294" s="58"/>
      <c r="AR1294" s="58"/>
      <c r="AS1294" s="58"/>
      <c r="AT1294" s="58"/>
      <c r="AU1294" s="58"/>
      <c r="AV1294" s="58"/>
      <c r="AW1294" s="58"/>
      <c r="AX1294" s="58"/>
      <c r="AY1294" s="58"/>
      <c r="AZ1294" s="58"/>
      <c r="BA1294" s="58"/>
      <c r="BB1294" s="58"/>
      <c r="BC1294" s="58"/>
      <c r="BD1294" s="58"/>
      <c r="BE1294" s="58"/>
      <c r="BF1294" s="58"/>
      <c r="BG1294" s="58"/>
      <c r="BH1294" s="58"/>
      <c r="BI1294" s="58"/>
      <c r="BJ1294" s="58"/>
      <c r="BK1294" s="58"/>
      <c r="BL1294" s="58"/>
      <c r="BM1294" s="58"/>
      <c r="BN1294" s="58"/>
      <c r="BO1294" s="58"/>
      <c r="BP1294" s="58"/>
      <c r="BQ1294" s="58"/>
      <c r="BR1294" s="58"/>
      <c r="BS1294" s="58"/>
      <c r="BT1294" s="58"/>
      <c r="BU1294" s="58"/>
      <c r="BV1294" s="58"/>
      <c r="BW1294" s="58"/>
      <c r="BX1294" s="58"/>
      <c r="BY1294" s="58"/>
      <c r="BZ1294" s="58"/>
      <c r="CA1294" s="58"/>
      <c r="CB1294" s="58"/>
      <c r="CC1294" s="58"/>
      <c r="CD1294" s="58"/>
      <c r="CE1294" s="58"/>
      <c r="CF1294" s="58"/>
      <c r="CG1294" s="58"/>
      <c r="CH1294" s="58"/>
      <c r="CI1294" s="58"/>
      <c r="CJ1294" s="58"/>
    </row>
    <row r="1295" spans="1:88" s="71" customFormat="1" ht="12.75" customHeight="1" x14ac:dyDescent="0.2">
      <c r="A1295" s="72"/>
      <c r="B1295" s="67" t="s">
        <v>147</v>
      </c>
      <c r="C1295" s="60" t="s">
        <v>148</v>
      </c>
      <c r="D1295" s="60"/>
      <c r="E1295" s="70">
        <f t="shared" si="17"/>
        <v>0</v>
      </c>
      <c r="F1295" s="70"/>
      <c r="G1295" s="70"/>
      <c r="H1295" s="60"/>
      <c r="I1295" s="57"/>
      <c r="J1295" s="57"/>
      <c r="K1295" s="57"/>
      <c r="L1295" s="58"/>
      <c r="M1295" s="58"/>
      <c r="N1295" s="58"/>
      <c r="O1295" s="58"/>
      <c r="P1295" s="58"/>
      <c r="Q1295" s="58"/>
      <c r="R1295" s="58"/>
      <c r="S1295" s="58"/>
      <c r="T1295" s="58"/>
      <c r="U1295" s="58"/>
      <c r="V1295" s="58"/>
      <c r="W1295" s="58"/>
      <c r="X1295" s="58"/>
      <c r="Y1295" s="58"/>
      <c r="Z1295" s="58"/>
      <c r="AA1295" s="58"/>
      <c r="AB1295" s="58"/>
      <c r="AC1295" s="58"/>
      <c r="AD1295" s="58"/>
      <c r="AE1295" s="58"/>
      <c r="AF1295" s="58"/>
      <c r="AG1295" s="58"/>
      <c r="AH1295" s="58"/>
      <c r="AI1295" s="58"/>
      <c r="AJ1295" s="58"/>
      <c r="AK1295" s="58"/>
      <c r="AL1295" s="58"/>
      <c r="AM1295" s="58"/>
      <c r="AN1295" s="58"/>
      <c r="AO1295" s="58"/>
      <c r="AP1295" s="58"/>
      <c r="AQ1295" s="58"/>
      <c r="AR1295" s="58"/>
      <c r="AS1295" s="58"/>
      <c r="AT1295" s="58"/>
      <c r="AU1295" s="58"/>
      <c r="AV1295" s="58"/>
      <c r="AW1295" s="58"/>
      <c r="AX1295" s="58"/>
      <c r="AY1295" s="58"/>
      <c r="AZ1295" s="58"/>
      <c r="BA1295" s="58"/>
      <c r="BB1295" s="58"/>
      <c r="BC1295" s="58"/>
      <c r="BD1295" s="58"/>
      <c r="BE1295" s="58"/>
      <c r="BF1295" s="58"/>
      <c r="BG1295" s="58"/>
      <c r="BH1295" s="58"/>
      <c r="BI1295" s="58"/>
      <c r="BJ1295" s="58"/>
      <c r="BK1295" s="58"/>
      <c r="BL1295" s="58"/>
      <c r="BM1295" s="58"/>
      <c r="BN1295" s="58"/>
      <c r="BO1295" s="58"/>
      <c r="BP1295" s="58"/>
      <c r="BQ1295" s="58"/>
      <c r="BR1295" s="58"/>
      <c r="BS1295" s="58"/>
      <c r="BT1295" s="58"/>
      <c r="BU1295" s="58"/>
      <c r="BV1295" s="58"/>
      <c r="BW1295" s="58"/>
      <c r="BX1295" s="58"/>
      <c r="BY1295" s="58"/>
      <c r="BZ1295" s="58"/>
      <c r="CA1295" s="58"/>
      <c r="CB1295" s="58"/>
      <c r="CC1295" s="58"/>
      <c r="CD1295" s="58"/>
      <c r="CE1295" s="58"/>
      <c r="CF1295" s="58"/>
      <c r="CG1295" s="58"/>
      <c r="CH1295" s="58"/>
      <c r="CI1295" s="58"/>
      <c r="CJ1295" s="58"/>
    </row>
    <row r="1296" spans="1:88" s="71" customFormat="1" ht="12.75" customHeight="1" x14ac:dyDescent="0.2">
      <c r="A1296" s="72"/>
      <c r="B1296" s="67"/>
      <c r="C1296" s="60" t="s">
        <v>17</v>
      </c>
      <c r="D1296" s="60"/>
      <c r="E1296" s="70">
        <f t="shared" si="17"/>
        <v>0</v>
      </c>
      <c r="F1296" s="70"/>
      <c r="G1296" s="70"/>
      <c r="H1296" s="60"/>
      <c r="I1296" s="57"/>
      <c r="J1296" s="57"/>
      <c r="K1296" s="57"/>
      <c r="L1296" s="58"/>
      <c r="M1296" s="58"/>
      <c r="N1296" s="58"/>
      <c r="O1296" s="58"/>
      <c r="P1296" s="58"/>
      <c r="Q1296" s="58"/>
      <c r="R1296" s="58"/>
      <c r="S1296" s="58"/>
      <c r="T1296" s="58"/>
      <c r="U1296" s="58"/>
      <c r="V1296" s="58"/>
      <c r="W1296" s="58"/>
      <c r="X1296" s="58"/>
      <c r="Y1296" s="58"/>
      <c r="Z1296" s="58"/>
      <c r="AA1296" s="58"/>
      <c r="AB1296" s="58"/>
      <c r="AC1296" s="58"/>
      <c r="AD1296" s="58"/>
      <c r="AE1296" s="58"/>
      <c r="AF1296" s="58"/>
      <c r="AG1296" s="58"/>
      <c r="AH1296" s="58"/>
      <c r="AI1296" s="58"/>
      <c r="AJ1296" s="58"/>
      <c r="AK1296" s="58"/>
      <c r="AL1296" s="58"/>
      <c r="AM1296" s="58"/>
      <c r="AN1296" s="58"/>
      <c r="AO1296" s="58"/>
      <c r="AP1296" s="58"/>
      <c r="AQ1296" s="58"/>
      <c r="AR1296" s="58"/>
      <c r="AS1296" s="58"/>
      <c r="AT1296" s="58"/>
      <c r="AU1296" s="58"/>
      <c r="AV1296" s="58"/>
      <c r="AW1296" s="58"/>
      <c r="AX1296" s="58"/>
      <c r="AY1296" s="58"/>
      <c r="AZ1296" s="58"/>
      <c r="BA1296" s="58"/>
      <c r="BB1296" s="58"/>
      <c r="BC1296" s="58"/>
      <c r="BD1296" s="58"/>
      <c r="BE1296" s="58"/>
      <c r="BF1296" s="58"/>
      <c r="BG1296" s="58"/>
      <c r="BH1296" s="58"/>
      <c r="BI1296" s="58"/>
      <c r="BJ1296" s="58"/>
      <c r="BK1296" s="58"/>
      <c r="BL1296" s="58"/>
      <c r="BM1296" s="58"/>
      <c r="BN1296" s="58"/>
      <c r="BO1296" s="58"/>
      <c r="BP1296" s="58"/>
      <c r="BQ1296" s="58"/>
      <c r="BR1296" s="58"/>
      <c r="BS1296" s="58"/>
      <c r="BT1296" s="58"/>
      <c r="BU1296" s="58"/>
      <c r="BV1296" s="58"/>
      <c r="BW1296" s="58"/>
      <c r="BX1296" s="58"/>
      <c r="BY1296" s="58"/>
      <c r="BZ1296" s="58"/>
      <c r="CA1296" s="58"/>
      <c r="CB1296" s="58"/>
      <c r="CC1296" s="58"/>
      <c r="CD1296" s="58"/>
      <c r="CE1296" s="58"/>
      <c r="CF1296" s="58"/>
      <c r="CG1296" s="58"/>
      <c r="CH1296" s="58"/>
      <c r="CI1296" s="58"/>
      <c r="CJ1296" s="58"/>
    </row>
    <row r="1297" spans="1:110" s="71" customFormat="1" ht="12.75" customHeight="1" x14ac:dyDescent="0.2">
      <c r="A1297" s="72"/>
      <c r="B1297" s="63" t="s">
        <v>150</v>
      </c>
      <c r="C1297" s="60" t="s">
        <v>64</v>
      </c>
      <c r="D1297" s="68"/>
      <c r="E1297" s="70">
        <f t="shared" si="17"/>
        <v>0</v>
      </c>
      <c r="F1297" s="70"/>
      <c r="G1297" s="70"/>
      <c r="H1297" s="68"/>
      <c r="I1297" s="57"/>
      <c r="J1297" s="57"/>
      <c r="K1297" s="57"/>
      <c r="L1297" s="58"/>
      <c r="M1297" s="58"/>
      <c r="N1297" s="58"/>
      <c r="O1297" s="58"/>
      <c r="P1297" s="58"/>
      <c r="Q1297" s="58"/>
      <c r="R1297" s="58"/>
      <c r="S1297" s="58"/>
      <c r="T1297" s="58"/>
      <c r="U1297" s="58"/>
      <c r="V1297" s="58"/>
      <c r="W1297" s="58"/>
      <c r="X1297" s="58"/>
      <c r="Y1297" s="58"/>
      <c r="Z1297" s="58"/>
      <c r="AA1297" s="58"/>
      <c r="AB1297" s="58"/>
      <c r="AC1297" s="58"/>
      <c r="AD1297" s="58"/>
      <c r="AE1297" s="58"/>
      <c r="AF1297" s="58"/>
      <c r="AG1297" s="58"/>
      <c r="AH1297" s="58"/>
      <c r="AI1297" s="58"/>
      <c r="AJ1297" s="58"/>
      <c r="AK1297" s="58"/>
      <c r="AL1297" s="58"/>
      <c r="AM1297" s="58"/>
      <c r="AN1297" s="58"/>
      <c r="AO1297" s="58"/>
      <c r="AP1297" s="58"/>
      <c r="AQ1297" s="58"/>
      <c r="AR1297" s="58"/>
      <c r="AS1297" s="58"/>
      <c r="AT1297" s="58"/>
      <c r="AU1297" s="58"/>
      <c r="AV1297" s="58"/>
      <c r="AW1297" s="58"/>
      <c r="AX1297" s="58"/>
      <c r="AY1297" s="58"/>
      <c r="AZ1297" s="58"/>
      <c r="BA1297" s="58"/>
      <c r="BB1297" s="58"/>
      <c r="BC1297" s="58"/>
      <c r="BD1297" s="58"/>
      <c r="BE1297" s="58"/>
      <c r="BF1297" s="58"/>
      <c r="BG1297" s="58"/>
      <c r="BH1297" s="58"/>
      <c r="BI1297" s="58"/>
      <c r="BJ1297" s="58"/>
      <c r="BK1297" s="58"/>
      <c r="BL1297" s="58"/>
      <c r="BM1297" s="58"/>
      <c r="BN1297" s="58"/>
      <c r="BO1297" s="58"/>
      <c r="BP1297" s="58"/>
      <c r="BQ1297" s="58"/>
      <c r="BR1297" s="58"/>
      <c r="BS1297" s="58"/>
      <c r="BT1297" s="58"/>
      <c r="BU1297" s="58"/>
      <c r="BV1297" s="58"/>
      <c r="BW1297" s="58"/>
      <c r="BX1297" s="58"/>
      <c r="BY1297" s="58"/>
      <c r="BZ1297" s="58"/>
      <c r="CA1297" s="58"/>
      <c r="CB1297" s="58"/>
      <c r="CC1297" s="58"/>
      <c r="CD1297" s="58"/>
      <c r="CE1297" s="58"/>
      <c r="CF1297" s="58"/>
      <c r="CG1297" s="58"/>
      <c r="CH1297" s="58"/>
      <c r="CI1297" s="58"/>
      <c r="CJ1297" s="58"/>
    </row>
    <row r="1298" spans="1:110" s="71" customFormat="1" ht="12.75" customHeight="1" x14ac:dyDescent="0.2">
      <c r="A1298" s="76"/>
      <c r="B1298" s="63"/>
      <c r="C1298" s="60" t="s">
        <v>17</v>
      </c>
      <c r="D1298" s="68"/>
      <c r="E1298" s="70">
        <f t="shared" si="17"/>
        <v>0</v>
      </c>
      <c r="F1298" s="70"/>
      <c r="G1298" s="70"/>
      <c r="H1298" s="68"/>
      <c r="I1298" s="57"/>
      <c r="J1298" s="57"/>
      <c r="K1298" s="57"/>
      <c r="L1298" s="58"/>
      <c r="M1298" s="58"/>
      <c r="N1298" s="58"/>
      <c r="O1298" s="58"/>
      <c r="P1298" s="58"/>
      <c r="Q1298" s="58"/>
      <c r="R1298" s="58"/>
      <c r="S1298" s="58"/>
      <c r="T1298" s="58"/>
      <c r="U1298" s="58"/>
      <c r="V1298" s="58"/>
      <c r="W1298" s="58"/>
      <c r="X1298" s="58"/>
      <c r="Y1298" s="58"/>
      <c r="Z1298" s="58"/>
      <c r="AA1298" s="58"/>
      <c r="AB1298" s="58"/>
      <c r="AC1298" s="58"/>
      <c r="AD1298" s="58"/>
      <c r="AE1298" s="58"/>
      <c r="AF1298" s="58"/>
      <c r="AG1298" s="58"/>
      <c r="AH1298" s="58"/>
      <c r="AI1298" s="58"/>
      <c r="AJ1298" s="58"/>
      <c r="AK1298" s="58"/>
      <c r="AL1298" s="58"/>
      <c r="AM1298" s="58"/>
      <c r="AN1298" s="58"/>
      <c r="AO1298" s="58"/>
      <c r="AP1298" s="58"/>
      <c r="AQ1298" s="58"/>
      <c r="AR1298" s="58"/>
      <c r="AS1298" s="58"/>
      <c r="AT1298" s="58"/>
      <c r="AU1298" s="58"/>
      <c r="AV1298" s="58"/>
      <c r="AW1298" s="58"/>
      <c r="AX1298" s="58"/>
      <c r="AY1298" s="58"/>
      <c r="AZ1298" s="58"/>
      <c r="BA1298" s="58"/>
      <c r="BB1298" s="58"/>
      <c r="BC1298" s="58"/>
      <c r="BD1298" s="58"/>
      <c r="BE1298" s="58"/>
      <c r="BF1298" s="58"/>
      <c r="BG1298" s="58"/>
      <c r="BH1298" s="58"/>
      <c r="BI1298" s="58"/>
      <c r="BJ1298" s="58"/>
      <c r="BK1298" s="58"/>
      <c r="BL1298" s="58"/>
      <c r="BM1298" s="58"/>
      <c r="BN1298" s="58"/>
      <c r="BO1298" s="58"/>
      <c r="BP1298" s="58"/>
      <c r="BQ1298" s="58"/>
      <c r="BR1298" s="58"/>
      <c r="BS1298" s="58"/>
      <c r="BT1298" s="58"/>
      <c r="BU1298" s="58"/>
      <c r="BV1298" s="58"/>
      <c r="BW1298" s="58"/>
      <c r="BX1298" s="58"/>
      <c r="BY1298" s="58"/>
      <c r="BZ1298" s="58"/>
      <c r="CA1298" s="58"/>
      <c r="CB1298" s="58"/>
      <c r="CC1298" s="58"/>
      <c r="CD1298" s="58"/>
      <c r="CE1298" s="58"/>
      <c r="CF1298" s="58"/>
      <c r="CG1298" s="58"/>
      <c r="CH1298" s="58"/>
      <c r="CI1298" s="58"/>
      <c r="CJ1298" s="58"/>
    </row>
    <row r="1299" spans="1:110" s="65" customFormat="1" ht="12.75" customHeight="1" x14ac:dyDescent="0.2">
      <c r="A1299" s="18">
        <v>44</v>
      </c>
      <c r="B1299" s="69" t="s">
        <v>191</v>
      </c>
      <c r="C1299" s="60"/>
      <c r="D1299" s="68"/>
      <c r="E1299" s="64">
        <f t="shared" si="17"/>
        <v>1</v>
      </c>
      <c r="F1299" s="64"/>
      <c r="G1299" s="70">
        <v>1</v>
      </c>
      <c r="H1299" s="68"/>
    </row>
    <row r="1300" spans="1:110" s="71" customFormat="1" ht="12.75" customHeight="1" x14ac:dyDescent="0.2">
      <c r="A1300" s="72"/>
      <c r="B1300" s="73"/>
      <c r="C1300" s="60" t="s">
        <v>17</v>
      </c>
      <c r="D1300" s="61"/>
      <c r="E1300" s="64">
        <f t="shared" si="17"/>
        <v>48.390999999999998</v>
      </c>
      <c r="F1300" s="64">
        <f>F1302+F1304+F1306+F1308</f>
        <v>0</v>
      </c>
      <c r="G1300" s="70">
        <f>G1302+G1304+G1306+G1308</f>
        <v>48.390999999999998</v>
      </c>
      <c r="H1300" s="61"/>
      <c r="I1300" s="57"/>
      <c r="J1300" s="57"/>
      <c r="K1300" s="57"/>
      <c r="L1300" s="58"/>
      <c r="M1300" s="58"/>
      <c r="N1300" s="58"/>
      <c r="O1300" s="58"/>
      <c r="P1300" s="58"/>
      <c r="Q1300" s="58"/>
      <c r="R1300" s="58"/>
      <c r="S1300" s="58"/>
      <c r="T1300" s="58"/>
      <c r="U1300" s="58"/>
      <c r="V1300" s="58"/>
      <c r="W1300" s="58"/>
      <c r="X1300" s="58"/>
      <c r="Y1300" s="58"/>
      <c r="Z1300" s="58"/>
      <c r="AA1300" s="58"/>
      <c r="AB1300" s="58"/>
      <c r="AC1300" s="58"/>
      <c r="AD1300" s="58"/>
      <c r="AE1300" s="58"/>
      <c r="AF1300" s="58"/>
      <c r="AG1300" s="58"/>
      <c r="AH1300" s="58"/>
      <c r="AI1300" s="58"/>
      <c r="AJ1300" s="58"/>
      <c r="AK1300" s="58"/>
      <c r="AL1300" s="58"/>
      <c r="AM1300" s="58"/>
      <c r="AN1300" s="58"/>
      <c r="AO1300" s="58"/>
      <c r="AP1300" s="58"/>
      <c r="AQ1300" s="58"/>
      <c r="AR1300" s="58"/>
      <c r="AS1300" s="58"/>
      <c r="AT1300" s="58"/>
      <c r="AU1300" s="58"/>
      <c r="AV1300" s="58"/>
      <c r="AW1300" s="58"/>
      <c r="AX1300" s="58"/>
      <c r="AY1300" s="58"/>
      <c r="AZ1300" s="58"/>
      <c r="BA1300" s="58"/>
      <c r="BB1300" s="58"/>
      <c r="BC1300" s="58"/>
      <c r="BD1300" s="58"/>
      <c r="BE1300" s="58"/>
      <c r="BF1300" s="58"/>
      <c r="BG1300" s="58"/>
      <c r="BH1300" s="58"/>
      <c r="BI1300" s="58"/>
      <c r="BJ1300" s="58"/>
      <c r="BK1300" s="58"/>
      <c r="BL1300" s="58"/>
      <c r="BM1300" s="58"/>
      <c r="BN1300" s="58"/>
      <c r="BO1300" s="58"/>
      <c r="BP1300" s="58"/>
      <c r="BQ1300" s="58"/>
      <c r="BR1300" s="58"/>
      <c r="BS1300" s="58"/>
      <c r="BT1300" s="58"/>
      <c r="BU1300" s="58"/>
      <c r="BV1300" s="58"/>
      <c r="BW1300" s="58"/>
      <c r="BX1300" s="58"/>
      <c r="BY1300" s="58"/>
      <c r="BZ1300" s="58"/>
      <c r="CA1300" s="58"/>
      <c r="CB1300" s="58"/>
      <c r="CC1300" s="58"/>
      <c r="CD1300" s="58"/>
      <c r="CE1300" s="58"/>
      <c r="CF1300" s="58"/>
      <c r="CG1300" s="58"/>
      <c r="CH1300" s="58"/>
      <c r="CI1300" s="58"/>
      <c r="CJ1300" s="58"/>
    </row>
    <row r="1301" spans="1:110" s="71" customFormat="1" ht="12.75" customHeight="1" x14ac:dyDescent="0.2">
      <c r="A1301" s="72"/>
      <c r="B1301" s="63" t="s">
        <v>143</v>
      </c>
      <c r="C1301" s="60" t="s">
        <v>20</v>
      </c>
      <c r="D1301" s="60"/>
      <c r="E1301" s="64">
        <f t="shared" si="17"/>
        <v>0</v>
      </c>
      <c r="F1301" s="64"/>
      <c r="G1301" s="70"/>
      <c r="H1301" s="60"/>
      <c r="I1301" s="57"/>
      <c r="J1301" s="57"/>
      <c r="K1301" s="57"/>
      <c r="L1301" s="58"/>
      <c r="M1301" s="58"/>
      <c r="N1301" s="58"/>
      <c r="O1301" s="58"/>
      <c r="P1301" s="58"/>
      <c r="Q1301" s="58"/>
      <c r="R1301" s="58"/>
      <c r="S1301" s="58"/>
      <c r="T1301" s="58"/>
      <c r="U1301" s="58"/>
      <c r="V1301" s="58"/>
      <c r="W1301" s="58"/>
      <c r="X1301" s="58"/>
      <c r="Y1301" s="58"/>
      <c r="Z1301" s="58"/>
      <c r="AA1301" s="58"/>
      <c r="AB1301" s="58"/>
      <c r="AC1301" s="58"/>
      <c r="AD1301" s="58"/>
      <c r="AE1301" s="58"/>
      <c r="AF1301" s="58"/>
      <c r="AG1301" s="58"/>
      <c r="AH1301" s="58"/>
      <c r="AI1301" s="58"/>
      <c r="AJ1301" s="58"/>
      <c r="AK1301" s="58"/>
      <c r="AL1301" s="58"/>
      <c r="AM1301" s="58"/>
      <c r="AN1301" s="58"/>
      <c r="AO1301" s="58"/>
      <c r="AP1301" s="58"/>
      <c r="AQ1301" s="58"/>
      <c r="AR1301" s="58"/>
      <c r="AS1301" s="58"/>
      <c r="AT1301" s="58"/>
      <c r="AU1301" s="58"/>
      <c r="AV1301" s="58"/>
      <c r="AW1301" s="58"/>
      <c r="AX1301" s="58"/>
      <c r="AY1301" s="58"/>
      <c r="AZ1301" s="58"/>
      <c r="BA1301" s="58"/>
      <c r="BB1301" s="58"/>
      <c r="BC1301" s="58"/>
      <c r="BD1301" s="58"/>
      <c r="BE1301" s="58"/>
      <c r="BF1301" s="58"/>
      <c r="BG1301" s="58"/>
      <c r="BH1301" s="58"/>
      <c r="BI1301" s="58"/>
      <c r="BJ1301" s="58"/>
      <c r="BK1301" s="58"/>
      <c r="BL1301" s="58"/>
      <c r="BM1301" s="58"/>
      <c r="BN1301" s="58"/>
      <c r="BO1301" s="58"/>
      <c r="BP1301" s="58"/>
      <c r="BQ1301" s="58"/>
      <c r="BR1301" s="58"/>
      <c r="BS1301" s="58"/>
      <c r="BT1301" s="58"/>
      <c r="BU1301" s="58"/>
      <c r="BV1301" s="58"/>
      <c r="BW1301" s="58"/>
      <c r="BX1301" s="58"/>
      <c r="BY1301" s="58"/>
      <c r="BZ1301" s="58"/>
      <c r="CA1301" s="58"/>
      <c r="CB1301" s="58"/>
      <c r="CC1301" s="58"/>
      <c r="CD1301" s="58"/>
      <c r="CE1301" s="58"/>
      <c r="CF1301" s="58"/>
      <c r="CG1301" s="58"/>
      <c r="CH1301" s="58"/>
      <c r="CI1301" s="58"/>
      <c r="CJ1301" s="58"/>
    </row>
    <row r="1302" spans="1:110" s="71" customFormat="1" ht="12.75" customHeight="1" x14ac:dyDescent="0.2">
      <c r="A1302" s="72"/>
      <c r="B1302" s="63"/>
      <c r="C1302" s="60" t="s">
        <v>17</v>
      </c>
      <c r="D1302" s="60"/>
      <c r="E1302" s="64">
        <f t="shared" si="17"/>
        <v>0</v>
      </c>
      <c r="F1302" s="64"/>
      <c r="G1302" s="70"/>
      <c r="H1302" s="60"/>
      <c r="I1302" s="57"/>
      <c r="J1302" s="57"/>
      <c r="K1302" s="57"/>
      <c r="L1302" s="58"/>
      <c r="M1302" s="58"/>
      <c r="N1302" s="58"/>
      <c r="O1302" s="58"/>
      <c r="P1302" s="58"/>
      <c r="Q1302" s="58"/>
      <c r="R1302" s="58"/>
      <c r="S1302" s="58"/>
      <c r="T1302" s="58"/>
      <c r="U1302" s="58"/>
      <c r="V1302" s="58"/>
      <c r="W1302" s="58"/>
      <c r="X1302" s="58"/>
      <c r="Y1302" s="58"/>
      <c r="Z1302" s="58"/>
      <c r="AA1302" s="58"/>
      <c r="AB1302" s="58"/>
      <c r="AC1302" s="58"/>
      <c r="AD1302" s="58"/>
      <c r="AE1302" s="58"/>
      <c r="AF1302" s="58"/>
      <c r="AG1302" s="58"/>
      <c r="AH1302" s="58"/>
      <c r="AI1302" s="58"/>
      <c r="AJ1302" s="58"/>
      <c r="AK1302" s="58"/>
      <c r="AL1302" s="58"/>
      <c r="AM1302" s="58"/>
      <c r="AN1302" s="58"/>
      <c r="AO1302" s="58"/>
      <c r="AP1302" s="58"/>
      <c r="AQ1302" s="58"/>
      <c r="AR1302" s="58"/>
      <c r="AS1302" s="58"/>
      <c r="AT1302" s="58"/>
      <c r="AU1302" s="58"/>
      <c r="AV1302" s="58"/>
      <c r="AW1302" s="58"/>
      <c r="AX1302" s="58"/>
      <c r="AY1302" s="58"/>
      <c r="AZ1302" s="58"/>
      <c r="BA1302" s="58"/>
      <c r="BB1302" s="58"/>
      <c r="BC1302" s="58"/>
      <c r="BD1302" s="58"/>
      <c r="BE1302" s="58"/>
      <c r="BF1302" s="58"/>
      <c r="BG1302" s="58"/>
      <c r="BH1302" s="58"/>
      <c r="BI1302" s="58"/>
      <c r="BJ1302" s="58"/>
      <c r="BK1302" s="58"/>
      <c r="BL1302" s="58"/>
      <c r="BM1302" s="58"/>
      <c r="BN1302" s="58"/>
      <c r="BO1302" s="58"/>
      <c r="BP1302" s="58"/>
      <c r="BQ1302" s="58"/>
      <c r="BR1302" s="58"/>
      <c r="BS1302" s="58"/>
      <c r="BT1302" s="58"/>
      <c r="BU1302" s="58"/>
      <c r="BV1302" s="58"/>
      <c r="BW1302" s="58"/>
      <c r="BX1302" s="58"/>
      <c r="BY1302" s="58"/>
      <c r="BZ1302" s="58"/>
      <c r="CA1302" s="58"/>
      <c r="CB1302" s="58"/>
      <c r="CC1302" s="58"/>
      <c r="CD1302" s="58"/>
      <c r="CE1302" s="58"/>
      <c r="CF1302" s="58"/>
      <c r="CG1302" s="58"/>
      <c r="CH1302" s="58"/>
      <c r="CI1302" s="58"/>
      <c r="CJ1302" s="58"/>
    </row>
    <row r="1303" spans="1:110" s="71" customFormat="1" ht="12.75" customHeight="1" x14ac:dyDescent="0.2">
      <c r="A1303" s="72"/>
      <c r="B1303" s="63" t="s">
        <v>145</v>
      </c>
      <c r="C1303" s="60" t="s">
        <v>20</v>
      </c>
      <c r="D1303" s="60"/>
      <c r="E1303" s="64">
        <f t="shared" si="17"/>
        <v>0</v>
      </c>
      <c r="F1303" s="64"/>
      <c r="G1303" s="70"/>
      <c r="H1303" s="60"/>
      <c r="I1303" s="57"/>
      <c r="J1303" s="57"/>
      <c r="K1303" s="57"/>
      <c r="L1303" s="58"/>
      <c r="M1303" s="58"/>
      <c r="N1303" s="58"/>
      <c r="O1303" s="58"/>
      <c r="P1303" s="58"/>
      <c r="Q1303" s="58"/>
      <c r="R1303" s="58"/>
      <c r="S1303" s="58"/>
      <c r="T1303" s="58"/>
      <c r="U1303" s="58"/>
      <c r="V1303" s="58"/>
      <c r="W1303" s="58"/>
      <c r="X1303" s="58"/>
      <c r="Y1303" s="58"/>
      <c r="Z1303" s="58"/>
      <c r="AA1303" s="58"/>
      <c r="AB1303" s="58"/>
      <c r="AC1303" s="58"/>
      <c r="AD1303" s="58"/>
      <c r="AE1303" s="58"/>
      <c r="AF1303" s="58"/>
      <c r="AG1303" s="58"/>
      <c r="AH1303" s="58"/>
      <c r="AI1303" s="58"/>
      <c r="AJ1303" s="58"/>
      <c r="AK1303" s="58"/>
      <c r="AL1303" s="58"/>
      <c r="AM1303" s="58"/>
      <c r="AN1303" s="58"/>
      <c r="AO1303" s="58"/>
      <c r="AP1303" s="58"/>
      <c r="AQ1303" s="58"/>
      <c r="AR1303" s="58"/>
      <c r="AS1303" s="58"/>
      <c r="AT1303" s="58"/>
      <c r="AU1303" s="58"/>
      <c r="AV1303" s="58"/>
      <c r="AW1303" s="58"/>
      <c r="AX1303" s="58"/>
      <c r="AY1303" s="58"/>
      <c r="AZ1303" s="58"/>
      <c r="BA1303" s="58"/>
      <c r="BB1303" s="58"/>
      <c r="BC1303" s="58"/>
      <c r="BD1303" s="58"/>
      <c r="BE1303" s="58"/>
      <c r="BF1303" s="58"/>
      <c r="BG1303" s="58"/>
      <c r="BH1303" s="58"/>
      <c r="BI1303" s="58"/>
      <c r="BJ1303" s="58"/>
      <c r="BK1303" s="58"/>
      <c r="BL1303" s="58"/>
      <c r="BM1303" s="58"/>
      <c r="BN1303" s="58"/>
      <c r="BO1303" s="58"/>
      <c r="BP1303" s="58"/>
      <c r="BQ1303" s="58"/>
      <c r="BR1303" s="58"/>
      <c r="BS1303" s="58"/>
      <c r="BT1303" s="58"/>
      <c r="BU1303" s="58"/>
      <c r="BV1303" s="58"/>
      <c r="BW1303" s="58"/>
      <c r="BX1303" s="58"/>
      <c r="BY1303" s="58"/>
      <c r="BZ1303" s="58"/>
      <c r="CA1303" s="58"/>
      <c r="CB1303" s="58"/>
      <c r="CC1303" s="58"/>
      <c r="CD1303" s="58"/>
      <c r="CE1303" s="58"/>
      <c r="CF1303" s="58"/>
      <c r="CG1303" s="58"/>
      <c r="CH1303" s="58"/>
      <c r="CI1303" s="58"/>
      <c r="CJ1303" s="58"/>
    </row>
    <row r="1304" spans="1:110" s="71" customFormat="1" ht="12.75" customHeight="1" x14ac:dyDescent="0.2">
      <c r="A1304" s="72"/>
      <c r="B1304" s="63"/>
      <c r="C1304" s="60" t="s">
        <v>17</v>
      </c>
      <c r="D1304" s="60"/>
      <c r="E1304" s="64">
        <f t="shared" si="17"/>
        <v>0</v>
      </c>
      <c r="F1304" s="64"/>
      <c r="G1304" s="70"/>
      <c r="H1304" s="60"/>
      <c r="I1304" s="57"/>
      <c r="J1304" s="57"/>
      <c r="K1304" s="57"/>
      <c r="L1304" s="58"/>
      <c r="M1304" s="58"/>
      <c r="N1304" s="58"/>
      <c r="O1304" s="58"/>
      <c r="P1304" s="58"/>
      <c r="Q1304" s="58"/>
      <c r="R1304" s="58"/>
      <c r="S1304" s="58"/>
      <c r="T1304" s="58"/>
      <c r="U1304" s="58"/>
      <c r="V1304" s="58"/>
      <c r="W1304" s="58"/>
      <c r="X1304" s="58"/>
      <c r="Y1304" s="58"/>
      <c r="Z1304" s="58"/>
      <c r="AA1304" s="58"/>
      <c r="AB1304" s="58"/>
      <c r="AC1304" s="58"/>
      <c r="AD1304" s="58"/>
      <c r="AE1304" s="58"/>
      <c r="AF1304" s="58"/>
      <c r="AG1304" s="58"/>
      <c r="AH1304" s="58"/>
      <c r="AI1304" s="58"/>
      <c r="AJ1304" s="58"/>
      <c r="AK1304" s="58"/>
      <c r="AL1304" s="58"/>
      <c r="AM1304" s="58"/>
      <c r="AN1304" s="58"/>
      <c r="AO1304" s="58"/>
      <c r="AP1304" s="58"/>
      <c r="AQ1304" s="58"/>
      <c r="AR1304" s="58"/>
      <c r="AS1304" s="58"/>
      <c r="AT1304" s="58"/>
      <c r="AU1304" s="58"/>
      <c r="AV1304" s="58"/>
      <c r="AW1304" s="58"/>
      <c r="AX1304" s="58"/>
      <c r="AY1304" s="58"/>
      <c r="AZ1304" s="58"/>
      <c r="BA1304" s="58"/>
      <c r="BB1304" s="58"/>
      <c r="BC1304" s="58"/>
      <c r="BD1304" s="58"/>
      <c r="BE1304" s="58"/>
      <c r="BF1304" s="58"/>
      <c r="BG1304" s="58"/>
      <c r="BH1304" s="58"/>
      <c r="BI1304" s="58"/>
      <c r="BJ1304" s="58"/>
      <c r="BK1304" s="58"/>
      <c r="BL1304" s="58"/>
      <c r="BM1304" s="58"/>
      <c r="BN1304" s="58"/>
      <c r="BO1304" s="58"/>
      <c r="BP1304" s="58"/>
      <c r="BQ1304" s="58"/>
      <c r="BR1304" s="58"/>
      <c r="BS1304" s="58"/>
      <c r="BT1304" s="58"/>
      <c r="BU1304" s="58"/>
      <c r="BV1304" s="58"/>
      <c r="BW1304" s="58"/>
      <c r="BX1304" s="58"/>
      <c r="BY1304" s="58"/>
      <c r="BZ1304" s="58"/>
      <c r="CA1304" s="58"/>
      <c r="CB1304" s="58"/>
      <c r="CC1304" s="58"/>
      <c r="CD1304" s="58"/>
      <c r="CE1304" s="58"/>
      <c r="CF1304" s="58"/>
      <c r="CG1304" s="58"/>
      <c r="CH1304" s="58"/>
      <c r="CI1304" s="58"/>
      <c r="CJ1304" s="58"/>
    </row>
    <row r="1305" spans="1:110" s="71" customFormat="1" ht="12.75" customHeight="1" x14ac:dyDescent="0.2">
      <c r="A1305" s="72"/>
      <c r="B1305" s="67" t="s">
        <v>147</v>
      </c>
      <c r="C1305" s="60" t="s">
        <v>148</v>
      </c>
      <c r="D1305" s="60"/>
      <c r="E1305" s="64">
        <f t="shared" ref="E1305:E1569" si="18">F1305+G1305</f>
        <v>9.4E-2</v>
      </c>
      <c r="F1305" s="64"/>
      <c r="G1305" s="70">
        <f>0.088+0.006</f>
        <v>9.4E-2</v>
      </c>
      <c r="H1305" s="60"/>
      <c r="I1305" s="57"/>
      <c r="J1305" s="57"/>
      <c r="K1305" s="57"/>
      <c r="L1305" s="58"/>
      <c r="M1305" s="58"/>
      <c r="N1305" s="58"/>
      <c r="O1305" s="58"/>
      <c r="P1305" s="58"/>
      <c r="Q1305" s="58"/>
      <c r="R1305" s="58"/>
      <c r="S1305" s="58"/>
      <c r="T1305" s="58"/>
      <c r="U1305" s="58"/>
      <c r="V1305" s="58"/>
      <c r="W1305" s="58"/>
      <c r="X1305" s="58"/>
      <c r="Y1305" s="58"/>
      <c r="Z1305" s="58"/>
      <c r="AA1305" s="58"/>
      <c r="AB1305" s="58"/>
      <c r="AC1305" s="58"/>
      <c r="AD1305" s="58"/>
      <c r="AE1305" s="58"/>
      <c r="AF1305" s="58"/>
      <c r="AG1305" s="58"/>
      <c r="AH1305" s="58"/>
      <c r="AI1305" s="58"/>
      <c r="AJ1305" s="58"/>
      <c r="AK1305" s="58"/>
      <c r="AL1305" s="58"/>
      <c r="AM1305" s="58"/>
      <c r="AN1305" s="58"/>
      <c r="AO1305" s="58"/>
      <c r="AP1305" s="58"/>
      <c r="AQ1305" s="58"/>
      <c r="AR1305" s="58"/>
      <c r="AS1305" s="58"/>
      <c r="AT1305" s="58"/>
      <c r="AU1305" s="58"/>
      <c r="AV1305" s="58"/>
      <c r="AW1305" s="58"/>
      <c r="AX1305" s="58"/>
      <c r="AY1305" s="58"/>
      <c r="AZ1305" s="58"/>
      <c r="BA1305" s="58"/>
      <c r="BB1305" s="58"/>
      <c r="BC1305" s="58"/>
      <c r="BD1305" s="58"/>
      <c r="BE1305" s="58"/>
      <c r="BF1305" s="58"/>
      <c r="BG1305" s="58"/>
      <c r="BH1305" s="58"/>
      <c r="BI1305" s="58"/>
      <c r="BJ1305" s="58"/>
      <c r="BK1305" s="58"/>
      <c r="BL1305" s="58"/>
      <c r="BM1305" s="58"/>
      <c r="BN1305" s="58"/>
      <c r="BO1305" s="58"/>
      <c r="BP1305" s="58"/>
      <c r="BQ1305" s="58"/>
      <c r="BR1305" s="58"/>
      <c r="BS1305" s="58"/>
      <c r="BT1305" s="58"/>
      <c r="BU1305" s="58"/>
      <c r="BV1305" s="58"/>
      <c r="BW1305" s="58"/>
      <c r="BX1305" s="58"/>
      <c r="BY1305" s="58"/>
      <c r="BZ1305" s="58"/>
      <c r="CA1305" s="58"/>
      <c r="CB1305" s="58"/>
      <c r="CC1305" s="58"/>
      <c r="CD1305" s="58"/>
      <c r="CE1305" s="58"/>
      <c r="CF1305" s="58"/>
      <c r="CG1305" s="58"/>
      <c r="CH1305" s="58"/>
      <c r="CI1305" s="58"/>
      <c r="CJ1305" s="58"/>
    </row>
    <row r="1306" spans="1:110" s="71" customFormat="1" ht="12.75" customHeight="1" x14ac:dyDescent="0.2">
      <c r="A1306" s="72"/>
      <c r="B1306" s="67"/>
      <c r="C1306" s="60" t="s">
        <v>17</v>
      </c>
      <c r="D1306" s="60"/>
      <c r="E1306" s="64">
        <f t="shared" si="18"/>
        <v>48.390999999999998</v>
      </c>
      <c r="F1306" s="64"/>
      <c r="G1306" s="70">
        <f>42.134+6.257</f>
        <v>48.390999999999998</v>
      </c>
      <c r="H1306" s="60"/>
      <c r="I1306" s="57"/>
      <c r="J1306" s="57"/>
      <c r="K1306" s="57"/>
      <c r="L1306" s="58"/>
      <c r="M1306" s="58"/>
      <c r="N1306" s="58"/>
      <c r="O1306" s="58"/>
      <c r="P1306" s="58"/>
      <c r="Q1306" s="58"/>
      <c r="R1306" s="58"/>
      <c r="S1306" s="58"/>
      <c r="T1306" s="58"/>
      <c r="U1306" s="58"/>
      <c r="V1306" s="58"/>
      <c r="W1306" s="58"/>
      <c r="X1306" s="58"/>
      <c r="Y1306" s="58"/>
      <c r="Z1306" s="58"/>
      <c r="AA1306" s="58"/>
      <c r="AB1306" s="58"/>
      <c r="AC1306" s="58"/>
      <c r="AD1306" s="58"/>
      <c r="AE1306" s="58"/>
      <c r="AF1306" s="58"/>
      <c r="AG1306" s="58"/>
      <c r="AH1306" s="58"/>
      <c r="AI1306" s="58"/>
      <c r="AJ1306" s="58"/>
      <c r="AK1306" s="58"/>
      <c r="AL1306" s="58"/>
      <c r="AM1306" s="58"/>
      <c r="AN1306" s="58"/>
      <c r="AO1306" s="58"/>
      <c r="AP1306" s="58"/>
      <c r="AQ1306" s="58"/>
      <c r="AR1306" s="58"/>
      <c r="AS1306" s="58"/>
      <c r="AT1306" s="58"/>
      <c r="AU1306" s="58"/>
      <c r="AV1306" s="58"/>
      <c r="AW1306" s="58"/>
      <c r="AX1306" s="58"/>
      <c r="AY1306" s="58"/>
      <c r="AZ1306" s="58"/>
      <c r="BA1306" s="58"/>
      <c r="BB1306" s="58"/>
      <c r="BC1306" s="58"/>
      <c r="BD1306" s="58"/>
      <c r="BE1306" s="58"/>
      <c r="BF1306" s="58"/>
      <c r="BG1306" s="58"/>
      <c r="BH1306" s="58"/>
      <c r="BI1306" s="58"/>
      <c r="BJ1306" s="58"/>
      <c r="BK1306" s="58"/>
      <c r="BL1306" s="58"/>
      <c r="BM1306" s="58"/>
      <c r="BN1306" s="58"/>
      <c r="BO1306" s="58"/>
      <c r="BP1306" s="58"/>
      <c r="BQ1306" s="58"/>
      <c r="BR1306" s="58"/>
      <c r="BS1306" s="58"/>
      <c r="BT1306" s="58"/>
      <c r="BU1306" s="58"/>
      <c r="BV1306" s="58"/>
      <c r="BW1306" s="58"/>
      <c r="BX1306" s="58"/>
      <c r="BY1306" s="58"/>
      <c r="BZ1306" s="58"/>
      <c r="CA1306" s="58"/>
      <c r="CB1306" s="58"/>
      <c r="CC1306" s="58"/>
      <c r="CD1306" s="58"/>
      <c r="CE1306" s="58"/>
      <c r="CF1306" s="58"/>
      <c r="CG1306" s="58"/>
      <c r="CH1306" s="58"/>
      <c r="CI1306" s="58"/>
      <c r="CJ1306" s="58"/>
    </row>
    <row r="1307" spans="1:110" s="71" customFormat="1" ht="12.75" customHeight="1" x14ac:dyDescent="0.2">
      <c r="A1307" s="72"/>
      <c r="B1307" s="63" t="s">
        <v>150</v>
      </c>
      <c r="C1307" s="60" t="s">
        <v>64</v>
      </c>
      <c r="D1307" s="68"/>
      <c r="E1307" s="64">
        <f t="shared" si="18"/>
        <v>0</v>
      </c>
      <c r="F1307" s="64"/>
      <c r="G1307" s="70"/>
      <c r="H1307" s="68"/>
      <c r="I1307" s="57"/>
      <c r="J1307" s="57"/>
      <c r="K1307" s="57"/>
      <c r="L1307" s="58"/>
      <c r="M1307" s="58"/>
      <c r="N1307" s="58"/>
      <c r="O1307" s="58"/>
      <c r="P1307" s="58"/>
      <c r="Q1307" s="58"/>
      <c r="R1307" s="58"/>
      <c r="S1307" s="58"/>
      <c r="T1307" s="58"/>
      <c r="U1307" s="58"/>
      <c r="V1307" s="58"/>
      <c r="W1307" s="58"/>
      <c r="X1307" s="58"/>
      <c r="Y1307" s="58"/>
      <c r="Z1307" s="58"/>
      <c r="AA1307" s="58"/>
      <c r="AB1307" s="58"/>
      <c r="AC1307" s="58"/>
      <c r="AD1307" s="58"/>
      <c r="AE1307" s="58"/>
      <c r="AF1307" s="58"/>
      <c r="AG1307" s="58"/>
      <c r="AH1307" s="58"/>
      <c r="AI1307" s="58"/>
      <c r="AJ1307" s="58"/>
      <c r="AK1307" s="58"/>
      <c r="AL1307" s="58"/>
      <c r="AM1307" s="58"/>
      <c r="AN1307" s="58"/>
      <c r="AO1307" s="58"/>
      <c r="AP1307" s="58"/>
      <c r="AQ1307" s="58"/>
      <c r="AR1307" s="58"/>
      <c r="AS1307" s="58"/>
      <c r="AT1307" s="58"/>
      <c r="AU1307" s="58"/>
      <c r="AV1307" s="58"/>
      <c r="AW1307" s="58"/>
      <c r="AX1307" s="58"/>
      <c r="AY1307" s="58"/>
      <c r="AZ1307" s="58"/>
      <c r="BA1307" s="58"/>
      <c r="BB1307" s="58"/>
      <c r="BC1307" s="58"/>
      <c r="BD1307" s="58"/>
      <c r="BE1307" s="58"/>
      <c r="BF1307" s="58"/>
      <c r="BG1307" s="58"/>
      <c r="BH1307" s="58"/>
      <c r="BI1307" s="58"/>
      <c r="BJ1307" s="58"/>
      <c r="BK1307" s="58"/>
      <c r="BL1307" s="58"/>
      <c r="BM1307" s="58"/>
      <c r="BN1307" s="58"/>
      <c r="BO1307" s="58"/>
      <c r="BP1307" s="58"/>
      <c r="BQ1307" s="58"/>
      <c r="BR1307" s="58"/>
      <c r="BS1307" s="58"/>
      <c r="BT1307" s="58"/>
      <c r="BU1307" s="58"/>
      <c r="BV1307" s="58"/>
      <c r="BW1307" s="58"/>
      <c r="BX1307" s="58"/>
      <c r="BY1307" s="58"/>
      <c r="BZ1307" s="58"/>
      <c r="CA1307" s="58"/>
      <c r="CB1307" s="58"/>
      <c r="CC1307" s="58"/>
      <c r="CD1307" s="58"/>
      <c r="CE1307" s="58"/>
      <c r="CF1307" s="58"/>
      <c r="CG1307" s="58"/>
      <c r="CH1307" s="58"/>
      <c r="CI1307" s="58"/>
      <c r="CJ1307" s="58"/>
    </row>
    <row r="1308" spans="1:110" s="71" customFormat="1" ht="12.75" customHeight="1" x14ac:dyDescent="0.2">
      <c r="A1308" s="76"/>
      <c r="B1308" s="63"/>
      <c r="C1308" s="60" t="s">
        <v>17</v>
      </c>
      <c r="D1308" s="68"/>
      <c r="E1308" s="64">
        <f t="shared" si="18"/>
        <v>0</v>
      </c>
      <c r="F1308" s="64"/>
      <c r="G1308" s="70"/>
      <c r="H1308" s="68"/>
      <c r="I1308" s="57"/>
      <c r="J1308" s="57"/>
      <c r="K1308" s="57"/>
      <c r="L1308" s="58"/>
      <c r="M1308" s="58"/>
      <c r="N1308" s="58"/>
      <c r="O1308" s="58"/>
      <c r="P1308" s="58"/>
      <c r="Q1308" s="58"/>
      <c r="R1308" s="58"/>
      <c r="S1308" s="58"/>
      <c r="T1308" s="58"/>
      <c r="U1308" s="58"/>
      <c r="V1308" s="58"/>
      <c r="W1308" s="58"/>
      <c r="X1308" s="58"/>
      <c r="Y1308" s="58"/>
      <c r="Z1308" s="58"/>
      <c r="AA1308" s="58"/>
      <c r="AB1308" s="58"/>
      <c r="AC1308" s="58"/>
      <c r="AD1308" s="58"/>
      <c r="AE1308" s="58"/>
      <c r="AF1308" s="58"/>
      <c r="AG1308" s="58"/>
      <c r="AH1308" s="58"/>
      <c r="AI1308" s="58"/>
      <c r="AJ1308" s="58"/>
      <c r="AK1308" s="58"/>
      <c r="AL1308" s="58"/>
      <c r="AM1308" s="58"/>
      <c r="AN1308" s="58"/>
      <c r="AO1308" s="58"/>
      <c r="AP1308" s="58"/>
      <c r="AQ1308" s="58"/>
      <c r="AR1308" s="58"/>
      <c r="AS1308" s="58"/>
      <c r="AT1308" s="58"/>
      <c r="AU1308" s="58"/>
      <c r="AV1308" s="58"/>
      <c r="AW1308" s="58"/>
      <c r="AX1308" s="58"/>
      <c r="AY1308" s="58"/>
      <c r="AZ1308" s="58"/>
      <c r="BA1308" s="58"/>
      <c r="BB1308" s="58"/>
      <c r="BC1308" s="58"/>
      <c r="BD1308" s="58"/>
      <c r="BE1308" s="58"/>
      <c r="BF1308" s="58"/>
      <c r="BG1308" s="58"/>
      <c r="BH1308" s="58"/>
      <c r="BI1308" s="58"/>
      <c r="BJ1308" s="58"/>
      <c r="BK1308" s="58"/>
      <c r="BL1308" s="58"/>
      <c r="BM1308" s="58"/>
      <c r="BN1308" s="58"/>
      <c r="BO1308" s="58"/>
      <c r="BP1308" s="58"/>
      <c r="BQ1308" s="58"/>
      <c r="BR1308" s="58"/>
      <c r="BS1308" s="58"/>
      <c r="BT1308" s="58"/>
      <c r="BU1308" s="58"/>
      <c r="BV1308" s="58"/>
      <c r="BW1308" s="58"/>
      <c r="BX1308" s="58"/>
      <c r="BY1308" s="58"/>
      <c r="BZ1308" s="58"/>
      <c r="CA1308" s="58"/>
      <c r="CB1308" s="58"/>
      <c r="CC1308" s="58"/>
      <c r="CD1308" s="58"/>
      <c r="CE1308" s="58"/>
      <c r="CF1308" s="58"/>
      <c r="CG1308" s="58"/>
      <c r="CH1308" s="58"/>
      <c r="CI1308" s="58"/>
      <c r="CJ1308" s="58"/>
    </row>
    <row r="1309" spans="1:110" s="57" customFormat="1" ht="12.75" customHeight="1" x14ac:dyDescent="0.2">
      <c r="A1309" s="18">
        <v>45</v>
      </c>
      <c r="B1309" s="69" t="s">
        <v>192</v>
      </c>
      <c r="C1309" s="60"/>
      <c r="D1309" s="68"/>
      <c r="E1309" s="64">
        <f t="shared" si="18"/>
        <v>1</v>
      </c>
      <c r="F1309" s="64">
        <v>1</v>
      </c>
      <c r="G1309" s="70"/>
      <c r="H1309" s="68"/>
      <c r="L1309" s="58"/>
      <c r="M1309" s="58"/>
      <c r="N1309" s="58"/>
      <c r="O1309" s="58"/>
      <c r="P1309" s="58"/>
      <c r="Q1309" s="58"/>
      <c r="R1309" s="58"/>
      <c r="S1309" s="58"/>
      <c r="T1309" s="58"/>
      <c r="U1309" s="58"/>
      <c r="V1309" s="58"/>
      <c r="W1309" s="58"/>
      <c r="X1309" s="58"/>
      <c r="Y1309" s="58"/>
      <c r="Z1309" s="58"/>
      <c r="AA1309" s="58"/>
      <c r="AB1309" s="58"/>
      <c r="AC1309" s="58"/>
      <c r="AD1309" s="58"/>
      <c r="AE1309" s="58"/>
      <c r="AF1309" s="58"/>
      <c r="AG1309" s="58"/>
      <c r="AH1309" s="58"/>
      <c r="AI1309" s="58"/>
      <c r="AJ1309" s="58"/>
      <c r="AK1309" s="58"/>
      <c r="AL1309" s="58"/>
      <c r="AM1309" s="58"/>
      <c r="AN1309" s="58"/>
      <c r="AO1309" s="58"/>
      <c r="AP1309" s="58"/>
      <c r="AQ1309" s="58"/>
      <c r="AR1309" s="58"/>
      <c r="AS1309" s="58"/>
      <c r="AT1309" s="58"/>
      <c r="AU1309" s="58"/>
      <c r="AV1309" s="58"/>
      <c r="AW1309" s="58"/>
      <c r="AX1309" s="58"/>
      <c r="AY1309" s="58"/>
      <c r="AZ1309" s="58"/>
      <c r="BA1309" s="58"/>
      <c r="BB1309" s="58"/>
      <c r="BC1309" s="58"/>
      <c r="BD1309" s="58"/>
      <c r="BE1309" s="58"/>
      <c r="BF1309" s="58"/>
      <c r="BG1309" s="58"/>
      <c r="BH1309" s="58"/>
      <c r="BI1309" s="58"/>
      <c r="BJ1309" s="58"/>
      <c r="BK1309" s="58"/>
      <c r="BL1309" s="58"/>
      <c r="BM1309" s="58"/>
      <c r="BN1309" s="58"/>
      <c r="BO1309" s="58"/>
      <c r="BP1309" s="58"/>
      <c r="BQ1309" s="58"/>
      <c r="BR1309" s="58"/>
      <c r="BS1309" s="58"/>
      <c r="BT1309" s="58"/>
      <c r="BU1309" s="58"/>
      <c r="BV1309" s="58"/>
      <c r="BW1309" s="58"/>
      <c r="BX1309" s="58"/>
      <c r="BY1309" s="58"/>
      <c r="BZ1309" s="58"/>
      <c r="CA1309" s="58"/>
      <c r="CB1309" s="58"/>
      <c r="CC1309" s="58"/>
      <c r="CD1309" s="58"/>
      <c r="CE1309" s="58"/>
      <c r="CF1309" s="58"/>
      <c r="CG1309" s="58"/>
      <c r="CH1309" s="58"/>
      <c r="CI1309" s="58"/>
      <c r="CJ1309" s="58"/>
      <c r="CK1309" s="71"/>
      <c r="CL1309" s="71"/>
      <c r="CM1309" s="71"/>
      <c r="CN1309" s="71"/>
      <c r="CO1309" s="71"/>
      <c r="CP1309" s="71"/>
      <c r="CQ1309" s="71"/>
      <c r="CR1309" s="71"/>
      <c r="CS1309" s="71"/>
      <c r="CT1309" s="71"/>
      <c r="CU1309" s="71"/>
      <c r="CV1309" s="71"/>
      <c r="CW1309" s="71"/>
      <c r="CX1309" s="71"/>
      <c r="CY1309" s="71"/>
      <c r="CZ1309" s="71"/>
      <c r="DA1309" s="71"/>
      <c r="DB1309" s="71"/>
      <c r="DC1309" s="71"/>
      <c r="DD1309" s="71"/>
      <c r="DE1309" s="71"/>
      <c r="DF1309" s="71"/>
    </row>
    <row r="1310" spans="1:110" s="57" customFormat="1" ht="12.75" customHeight="1" x14ac:dyDescent="0.2">
      <c r="A1310" s="72"/>
      <c r="B1310" s="73"/>
      <c r="C1310" s="60" t="s">
        <v>17</v>
      </c>
      <c r="D1310" s="61"/>
      <c r="E1310" s="64">
        <f t="shared" si="18"/>
        <v>569.85399999999993</v>
      </c>
      <c r="F1310" s="64">
        <f>F1312+F1314+F1316+F1318</f>
        <v>72.38</v>
      </c>
      <c r="G1310" s="70">
        <f>G1312+G1314+G1316+G1318</f>
        <v>497.47399999999993</v>
      </c>
      <c r="H1310" s="61"/>
      <c r="L1310" s="58"/>
      <c r="M1310" s="58"/>
      <c r="N1310" s="58"/>
      <c r="O1310" s="58"/>
      <c r="P1310" s="58"/>
      <c r="Q1310" s="58"/>
      <c r="R1310" s="58"/>
      <c r="S1310" s="58"/>
      <c r="T1310" s="58"/>
      <c r="U1310" s="58"/>
      <c r="V1310" s="58"/>
      <c r="W1310" s="58"/>
      <c r="X1310" s="58"/>
      <c r="Y1310" s="58"/>
      <c r="Z1310" s="58"/>
      <c r="AA1310" s="58"/>
      <c r="AB1310" s="58"/>
      <c r="AC1310" s="58"/>
      <c r="AD1310" s="58"/>
      <c r="AE1310" s="58"/>
      <c r="AF1310" s="58"/>
      <c r="AG1310" s="58"/>
      <c r="AH1310" s="58"/>
      <c r="AI1310" s="58"/>
      <c r="AJ1310" s="58"/>
      <c r="AK1310" s="58"/>
      <c r="AL1310" s="58"/>
      <c r="AM1310" s="58"/>
      <c r="AN1310" s="58"/>
      <c r="AO1310" s="58"/>
      <c r="AP1310" s="58"/>
      <c r="AQ1310" s="58"/>
      <c r="AR1310" s="58"/>
      <c r="AS1310" s="58"/>
      <c r="AT1310" s="58"/>
      <c r="AU1310" s="58"/>
      <c r="AV1310" s="58"/>
      <c r="AW1310" s="58"/>
      <c r="AX1310" s="58"/>
      <c r="AY1310" s="58"/>
      <c r="AZ1310" s="58"/>
      <c r="BA1310" s="58"/>
      <c r="BB1310" s="58"/>
      <c r="BC1310" s="58"/>
      <c r="BD1310" s="58"/>
      <c r="BE1310" s="58"/>
      <c r="BF1310" s="58"/>
      <c r="BG1310" s="58"/>
      <c r="BH1310" s="58"/>
      <c r="BI1310" s="58"/>
      <c r="BJ1310" s="58"/>
      <c r="BK1310" s="58"/>
      <c r="BL1310" s="58"/>
      <c r="BM1310" s="58"/>
      <c r="BN1310" s="58"/>
      <c r="BO1310" s="58"/>
      <c r="BP1310" s="58"/>
      <c r="BQ1310" s="58"/>
      <c r="BR1310" s="58"/>
      <c r="BS1310" s="58"/>
      <c r="BT1310" s="58"/>
      <c r="BU1310" s="58"/>
      <c r="BV1310" s="58"/>
      <c r="BW1310" s="58"/>
      <c r="BX1310" s="58"/>
      <c r="BY1310" s="58"/>
      <c r="BZ1310" s="58"/>
      <c r="CA1310" s="58"/>
      <c r="CB1310" s="58"/>
      <c r="CC1310" s="58"/>
      <c r="CD1310" s="58"/>
      <c r="CE1310" s="58"/>
      <c r="CF1310" s="58"/>
      <c r="CG1310" s="58"/>
      <c r="CH1310" s="58"/>
      <c r="CI1310" s="58"/>
      <c r="CJ1310" s="58"/>
      <c r="CK1310" s="71"/>
      <c r="CL1310" s="71"/>
      <c r="CM1310" s="71"/>
      <c r="CN1310" s="71"/>
      <c r="CO1310" s="71"/>
      <c r="CP1310" s="71"/>
      <c r="CQ1310" s="71"/>
      <c r="CR1310" s="71"/>
      <c r="CS1310" s="71"/>
      <c r="CT1310" s="71"/>
      <c r="CU1310" s="71"/>
      <c r="CV1310" s="71"/>
      <c r="CW1310" s="71"/>
      <c r="CX1310" s="71"/>
      <c r="CY1310" s="71"/>
      <c r="CZ1310" s="71"/>
      <c r="DA1310" s="71"/>
      <c r="DB1310" s="71"/>
      <c r="DC1310" s="71"/>
      <c r="DD1310" s="71"/>
      <c r="DE1310" s="71"/>
      <c r="DF1310" s="71"/>
    </row>
    <row r="1311" spans="1:110" s="57" customFormat="1" ht="12.75" customHeight="1" x14ac:dyDescent="0.2">
      <c r="A1311" s="72"/>
      <c r="B1311" s="63" t="s">
        <v>143</v>
      </c>
      <c r="C1311" s="60" t="s">
        <v>20</v>
      </c>
      <c r="D1311" s="60"/>
      <c r="E1311" s="64">
        <f t="shared" si="18"/>
        <v>7.0000000000000007E-2</v>
      </c>
      <c r="F1311" s="64"/>
      <c r="G1311" s="70">
        <v>7.0000000000000007E-2</v>
      </c>
      <c r="H1311" s="60"/>
      <c r="L1311" s="58"/>
      <c r="M1311" s="58"/>
      <c r="N1311" s="58"/>
      <c r="O1311" s="58"/>
      <c r="P1311" s="58"/>
      <c r="Q1311" s="58"/>
      <c r="R1311" s="58"/>
      <c r="S1311" s="58"/>
      <c r="T1311" s="58"/>
      <c r="U1311" s="58"/>
      <c r="V1311" s="58"/>
      <c r="W1311" s="58"/>
      <c r="X1311" s="58"/>
      <c r="Y1311" s="58"/>
      <c r="Z1311" s="58"/>
      <c r="AA1311" s="58"/>
      <c r="AB1311" s="58"/>
      <c r="AC1311" s="58"/>
      <c r="AD1311" s="58"/>
      <c r="AE1311" s="58"/>
      <c r="AF1311" s="58"/>
      <c r="AG1311" s="58"/>
      <c r="AH1311" s="58"/>
      <c r="AI1311" s="58"/>
      <c r="AJ1311" s="58"/>
      <c r="AK1311" s="58"/>
      <c r="AL1311" s="58"/>
      <c r="AM1311" s="58"/>
      <c r="AN1311" s="58"/>
      <c r="AO1311" s="58"/>
      <c r="AP1311" s="58"/>
      <c r="AQ1311" s="58"/>
      <c r="AR1311" s="58"/>
      <c r="AS1311" s="58"/>
      <c r="AT1311" s="58"/>
      <c r="AU1311" s="58"/>
      <c r="AV1311" s="58"/>
      <c r="AW1311" s="58"/>
      <c r="AX1311" s="58"/>
      <c r="AY1311" s="58"/>
      <c r="AZ1311" s="58"/>
      <c r="BA1311" s="58"/>
      <c r="BB1311" s="58"/>
      <c r="BC1311" s="58"/>
      <c r="BD1311" s="58"/>
      <c r="BE1311" s="58"/>
      <c r="BF1311" s="58"/>
      <c r="BG1311" s="58"/>
      <c r="BH1311" s="58"/>
      <c r="BI1311" s="58"/>
      <c r="BJ1311" s="58"/>
      <c r="BK1311" s="58"/>
      <c r="BL1311" s="58"/>
      <c r="BM1311" s="58"/>
      <c r="BN1311" s="58"/>
      <c r="BO1311" s="58"/>
      <c r="BP1311" s="58"/>
      <c r="BQ1311" s="58"/>
      <c r="BR1311" s="58"/>
      <c r="BS1311" s="58"/>
      <c r="BT1311" s="58"/>
      <c r="BU1311" s="58"/>
      <c r="BV1311" s="58"/>
      <c r="BW1311" s="58"/>
      <c r="BX1311" s="58"/>
      <c r="BY1311" s="58"/>
      <c r="BZ1311" s="58"/>
      <c r="CA1311" s="58"/>
      <c r="CB1311" s="58"/>
      <c r="CC1311" s="58"/>
      <c r="CD1311" s="58"/>
      <c r="CE1311" s="58"/>
      <c r="CF1311" s="58"/>
      <c r="CG1311" s="58"/>
      <c r="CH1311" s="58"/>
      <c r="CI1311" s="58"/>
      <c r="CJ1311" s="58"/>
      <c r="CK1311" s="71"/>
      <c r="CL1311" s="71"/>
      <c r="CM1311" s="71"/>
      <c r="CN1311" s="71"/>
      <c r="CO1311" s="71"/>
      <c r="CP1311" s="71"/>
      <c r="CQ1311" s="71"/>
      <c r="CR1311" s="71"/>
      <c r="CS1311" s="71"/>
      <c r="CT1311" s="71"/>
      <c r="CU1311" s="71"/>
      <c r="CV1311" s="71"/>
      <c r="CW1311" s="71"/>
      <c r="CX1311" s="71"/>
      <c r="CY1311" s="71"/>
      <c r="CZ1311" s="71"/>
      <c r="DA1311" s="71"/>
      <c r="DB1311" s="71"/>
      <c r="DC1311" s="71"/>
      <c r="DD1311" s="71"/>
      <c r="DE1311" s="71"/>
      <c r="DF1311" s="71"/>
    </row>
    <row r="1312" spans="1:110" s="57" customFormat="1" ht="12.75" customHeight="1" x14ac:dyDescent="0.2">
      <c r="A1312" s="72"/>
      <c r="B1312" s="63"/>
      <c r="C1312" s="60" t="s">
        <v>17</v>
      </c>
      <c r="D1312" s="60"/>
      <c r="E1312" s="64">
        <f t="shared" si="18"/>
        <v>157.21199999999999</v>
      </c>
      <c r="F1312" s="64"/>
      <c r="G1312" s="70">
        <v>157.21199999999999</v>
      </c>
      <c r="H1312" s="60"/>
      <c r="L1312" s="58"/>
      <c r="M1312" s="58"/>
      <c r="N1312" s="58"/>
      <c r="O1312" s="58"/>
      <c r="P1312" s="58"/>
      <c r="Q1312" s="58"/>
      <c r="R1312" s="58"/>
      <c r="S1312" s="58"/>
      <c r="T1312" s="58"/>
      <c r="U1312" s="58"/>
      <c r="V1312" s="58"/>
      <c r="W1312" s="58"/>
      <c r="X1312" s="58"/>
      <c r="Y1312" s="58"/>
      <c r="Z1312" s="58"/>
      <c r="AA1312" s="58"/>
      <c r="AB1312" s="58"/>
      <c r="AC1312" s="58"/>
      <c r="AD1312" s="58"/>
      <c r="AE1312" s="58"/>
      <c r="AF1312" s="58"/>
      <c r="AG1312" s="58"/>
      <c r="AH1312" s="58"/>
      <c r="AI1312" s="58"/>
      <c r="AJ1312" s="58"/>
      <c r="AK1312" s="58"/>
      <c r="AL1312" s="58"/>
      <c r="AM1312" s="58"/>
      <c r="AN1312" s="58"/>
      <c r="AO1312" s="58"/>
      <c r="AP1312" s="58"/>
      <c r="AQ1312" s="58"/>
      <c r="AR1312" s="58"/>
      <c r="AS1312" s="58"/>
      <c r="AT1312" s="58"/>
      <c r="AU1312" s="58"/>
      <c r="AV1312" s="58"/>
      <c r="AW1312" s="58"/>
      <c r="AX1312" s="58"/>
      <c r="AY1312" s="58"/>
      <c r="AZ1312" s="58"/>
      <c r="BA1312" s="58"/>
      <c r="BB1312" s="58"/>
      <c r="BC1312" s="58"/>
      <c r="BD1312" s="58"/>
      <c r="BE1312" s="58"/>
      <c r="BF1312" s="58"/>
      <c r="BG1312" s="58"/>
      <c r="BH1312" s="58"/>
      <c r="BI1312" s="58"/>
      <c r="BJ1312" s="58"/>
      <c r="BK1312" s="58"/>
      <c r="BL1312" s="58"/>
      <c r="BM1312" s="58"/>
      <c r="BN1312" s="58"/>
      <c r="BO1312" s="58"/>
      <c r="BP1312" s="58"/>
      <c r="BQ1312" s="58"/>
      <c r="BR1312" s="58"/>
      <c r="BS1312" s="58"/>
      <c r="BT1312" s="58"/>
      <c r="BU1312" s="58"/>
      <c r="BV1312" s="58"/>
      <c r="BW1312" s="58"/>
      <c r="BX1312" s="58"/>
      <c r="BY1312" s="58"/>
      <c r="BZ1312" s="58"/>
      <c r="CA1312" s="58"/>
      <c r="CB1312" s="58"/>
      <c r="CC1312" s="58"/>
      <c r="CD1312" s="58"/>
      <c r="CE1312" s="58"/>
      <c r="CF1312" s="58"/>
      <c r="CG1312" s="58"/>
      <c r="CH1312" s="58"/>
      <c r="CI1312" s="58"/>
      <c r="CJ1312" s="58"/>
      <c r="CK1312" s="71"/>
      <c r="CL1312" s="71"/>
      <c r="CM1312" s="71"/>
      <c r="CN1312" s="71"/>
      <c r="CO1312" s="71"/>
      <c r="CP1312" s="71"/>
      <c r="CQ1312" s="71"/>
      <c r="CR1312" s="71"/>
      <c r="CS1312" s="71"/>
      <c r="CT1312" s="71"/>
      <c r="CU1312" s="71"/>
      <c r="CV1312" s="71"/>
      <c r="CW1312" s="71"/>
      <c r="CX1312" s="71"/>
      <c r="CY1312" s="71"/>
      <c r="CZ1312" s="71"/>
      <c r="DA1312" s="71"/>
      <c r="DB1312" s="71"/>
      <c r="DC1312" s="71"/>
      <c r="DD1312" s="71"/>
      <c r="DE1312" s="71"/>
      <c r="DF1312" s="71"/>
    </row>
    <row r="1313" spans="1:110" s="57" customFormat="1" ht="12.75" customHeight="1" x14ac:dyDescent="0.2">
      <c r="A1313" s="72"/>
      <c r="B1313" s="63" t="s">
        <v>193</v>
      </c>
      <c r="C1313" s="60" t="s">
        <v>20</v>
      </c>
      <c r="D1313" s="60"/>
      <c r="E1313" s="64">
        <f t="shared" si="18"/>
        <v>0.13200000000000001</v>
      </c>
      <c r="F1313" s="64">
        <f>0.017+0.008+0.007+0.005</f>
        <v>3.6999999999999998E-2</v>
      </c>
      <c r="G1313" s="70">
        <v>9.5000000000000001E-2</v>
      </c>
      <c r="H1313" s="60"/>
      <c r="L1313" s="58"/>
      <c r="M1313" s="58"/>
      <c r="N1313" s="58"/>
      <c r="O1313" s="58"/>
      <c r="P1313" s="58"/>
      <c r="Q1313" s="58"/>
      <c r="R1313" s="58"/>
      <c r="S1313" s="58"/>
      <c r="T1313" s="58"/>
      <c r="U1313" s="58"/>
      <c r="V1313" s="58"/>
      <c r="W1313" s="58"/>
      <c r="X1313" s="58"/>
      <c r="Y1313" s="58"/>
      <c r="Z1313" s="58"/>
      <c r="AA1313" s="58"/>
      <c r="AB1313" s="58"/>
      <c r="AC1313" s="58"/>
      <c r="AD1313" s="58"/>
      <c r="AE1313" s="58"/>
      <c r="AF1313" s="58"/>
      <c r="AG1313" s="58"/>
      <c r="AH1313" s="58"/>
      <c r="AI1313" s="58"/>
      <c r="AJ1313" s="58"/>
      <c r="AK1313" s="58"/>
      <c r="AL1313" s="58"/>
      <c r="AM1313" s="58"/>
      <c r="AN1313" s="58"/>
      <c r="AO1313" s="58"/>
      <c r="AP1313" s="58"/>
      <c r="AQ1313" s="58"/>
      <c r="AR1313" s="58"/>
      <c r="AS1313" s="58"/>
      <c r="AT1313" s="58"/>
      <c r="AU1313" s="58"/>
      <c r="AV1313" s="58"/>
      <c r="AW1313" s="58"/>
      <c r="AX1313" s="58"/>
      <c r="AY1313" s="58"/>
      <c r="AZ1313" s="58"/>
      <c r="BA1313" s="58"/>
      <c r="BB1313" s="58"/>
      <c r="BC1313" s="58"/>
      <c r="BD1313" s="58"/>
      <c r="BE1313" s="58"/>
      <c r="BF1313" s="58"/>
      <c r="BG1313" s="58"/>
      <c r="BH1313" s="58"/>
      <c r="BI1313" s="58"/>
      <c r="BJ1313" s="58"/>
      <c r="BK1313" s="58"/>
      <c r="BL1313" s="58"/>
      <c r="BM1313" s="58"/>
      <c r="BN1313" s="58"/>
      <c r="BO1313" s="58"/>
      <c r="BP1313" s="58"/>
      <c r="BQ1313" s="58"/>
      <c r="BR1313" s="58"/>
      <c r="BS1313" s="58"/>
      <c r="BT1313" s="58"/>
      <c r="BU1313" s="58"/>
      <c r="BV1313" s="58"/>
      <c r="BW1313" s="58"/>
      <c r="BX1313" s="58"/>
      <c r="BY1313" s="58"/>
      <c r="BZ1313" s="58"/>
      <c r="CA1313" s="58"/>
      <c r="CB1313" s="58"/>
      <c r="CC1313" s="58"/>
      <c r="CD1313" s="58"/>
      <c r="CE1313" s="58"/>
      <c r="CF1313" s="58"/>
      <c r="CG1313" s="58"/>
      <c r="CH1313" s="58"/>
      <c r="CI1313" s="58"/>
      <c r="CJ1313" s="58"/>
      <c r="CK1313" s="71"/>
      <c r="CL1313" s="71"/>
      <c r="CM1313" s="71"/>
      <c r="CN1313" s="71"/>
      <c r="CO1313" s="71"/>
      <c r="CP1313" s="71"/>
      <c r="CQ1313" s="71"/>
      <c r="CR1313" s="71"/>
      <c r="CS1313" s="71"/>
      <c r="CT1313" s="71"/>
      <c r="CU1313" s="71"/>
      <c r="CV1313" s="71"/>
      <c r="CW1313" s="71"/>
      <c r="CX1313" s="71"/>
      <c r="CY1313" s="71"/>
      <c r="CZ1313" s="71"/>
      <c r="DA1313" s="71"/>
      <c r="DB1313" s="71"/>
      <c r="DC1313" s="71"/>
      <c r="DD1313" s="71"/>
      <c r="DE1313" s="71"/>
      <c r="DF1313" s="71"/>
    </row>
    <row r="1314" spans="1:110" s="57" customFormat="1" ht="12.75" customHeight="1" x14ac:dyDescent="0.2">
      <c r="A1314" s="72"/>
      <c r="B1314" s="63"/>
      <c r="C1314" s="60" t="s">
        <v>17</v>
      </c>
      <c r="D1314" s="60"/>
      <c r="E1314" s="64">
        <f t="shared" si="18"/>
        <v>412.64199999999994</v>
      </c>
      <c r="F1314" s="64">
        <f>18.995+9.298+3.689+40.398</f>
        <v>72.38</v>
      </c>
      <c r="G1314" s="70">
        <v>340.26199999999994</v>
      </c>
      <c r="H1314" s="60"/>
      <c r="L1314" s="58"/>
      <c r="M1314" s="58"/>
      <c r="N1314" s="58"/>
      <c r="O1314" s="58"/>
      <c r="P1314" s="58"/>
      <c r="Q1314" s="58"/>
      <c r="R1314" s="58"/>
      <c r="S1314" s="58"/>
      <c r="T1314" s="58"/>
      <c r="U1314" s="58"/>
      <c r="V1314" s="58"/>
      <c r="W1314" s="58"/>
      <c r="X1314" s="58"/>
      <c r="Y1314" s="58"/>
      <c r="Z1314" s="58"/>
      <c r="AA1314" s="58"/>
      <c r="AB1314" s="58"/>
      <c r="AC1314" s="58"/>
      <c r="AD1314" s="58"/>
      <c r="AE1314" s="58"/>
      <c r="AF1314" s="58"/>
      <c r="AG1314" s="58"/>
      <c r="AH1314" s="58"/>
      <c r="AI1314" s="58"/>
      <c r="AJ1314" s="58"/>
      <c r="AK1314" s="58"/>
      <c r="AL1314" s="58"/>
      <c r="AM1314" s="58"/>
      <c r="AN1314" s="58"/>
      <c r="AO1314" s="58"/>
      <c r="AP1314" s="58"/>
      <c r="AQ1314" s="58"/>
      <c r="AR1314" s="58"/>
      <c r="AS1314" s="58"/>
      <c r="AT1314" s="58"/>
      <c r="AU1314" s="58"/>
      <c r="AV1314" s="58"/>
      <c r="AW1314" s="58"/>
      <c r="AX1314" s="58"/>
      <c r="AY1314" s="58"/>
      <c r="AZ1314" s="58"/>
      <c r="BA1314" s="58"/>
      <c r="BB1314" s="58"/>
      <c r="BC1314" s="58"/>
      <c r="BD1314" s="58"/>
      <c r="BE1314" s="58"/>
      <c r="BF1314" s="58"/>
      <c r="BG1314" s="58"/>
      <c r="BH1314" s="58"/>
      <c r="BI1314" s="58"/>
      <c r="BJ1314" s="58"/>
      <c r="BK1314" s="58"/>
      <c r="BL1314" s="58"/>
      <c r="BM1314" s="58"/>
      <c r="BN1314" s="58"/>
      <c r="BO1314" s="58"/>
      <c r="BP1314" s="58"/>
      <c r="BQ1314" s="58"/>
      <c r="BR1314" s="58"/>
      <c r="BS1314" s="58"/>
      <c r="BT1314" s="58"/>
      <c r="BU1314" s="58"/>
      <c r="BV1314" s="58"/>
      <c r="BW1314" s="58"/>
      <c r="BX1314" s="58"/>
      <c r="BY1314" s="58"/>
      <c r="BZ1314" s="58"/>
      <c r="CA1314" s="58"/>
      <c r="CB1314" s="58"/>
      <c r="CC1314" s="58"/>
      <c r="CD1314" s="58"/>
      <c r="CE1314" s="58"/>
      <c r="CF1314" s="58"/>
      <c r="CG1314" s="58"/>
      <c r="CH1314" s="58"/>
      <c r="CI1314" s="58"/>
      <c r="CJ1314" s="58"/>
      <c r="CK1314" s="71"/>
      <c r="CL1314" s="71"/>
      <c r="CM1314" s="71"/>
      <c r="CN1314" s="71"/>
      <c r="CO1314" s="71"/>
      <c r="CP1314" s="71"/>
      <c r="CQ1314" s="71"/>
      <c r="CR1314" s="71"/>
      <c r="CS1314" s="71"/>
      <c r="CT1314" s="71"/>
      <c r="CU1314" s="71"/>
      <c r="CV1314" s="71"/>
      <c r="CW1314" s="71"/>
      <c r="CX1314" s="71"/>
      <c r="CY1314" s="71"/>
      <c r="CZ1314" s="71"/>
      <c r="DA1314" s="71"/>
      <c r="DB1314" s="71"/>
      <c r="DC1314" s="71"/>
      <c r="DD1314" s="71"/>
      <c r="DE1314" s="71"/>
      <c r="DF1314" s="71"/>
    </row>
    <row r="1315" spans="1:110" s="57" customFormat="1" ht="12.75" customHeight="1" x14ac:dyDescent="0.2">
      <c r="A1315" s="72"/>
      <c r="B1315" s="67" t="s">
        <v>147</v>
      </c>
      <c r="C1315" s="60" t="s">
        <v>148</v>
      </c>
      <c r="D1315" s="60"/>
      <c r="E1315" s="64">
        <f t="shared" si="18"/>
        <v>0</v>
      </c>
      <c r="F1315" s="64"/>
      <c r="G1315" s="70"/>
      <c r="H1315" s="60"/>
      <c r="L1315" s="58"/>
      <c r="M1315" s="58"/>
      <c r="N1315" s="58"/>
      <c r="O1315" s="58"/>
      <c r="P1315" s="58"/>
      <c r="Q1315" s="58"/>
      <c r="R1315" s="58"/>
      <c r="S1315" s="58"/>
      <c r="T1315" s="58"/>
      <c r="U1315" s="58"/>
      <c r="V1315" s="58"/>
      <c r="W1315" s="58"/>
      <c r="X1315" s="58"/>
      <c r="Y1315" s="58"/>
      <c r="Z1315" s="58"/>
      <c r="AA1315" s="58"/>
      <c r="AB1315" s="58"/>
      <c r="AC1315" s="58"/>
      <c r="AD1315" s="58"/>
      <c r="AE1315" s="58"/>
      <c r="AF1315" s="58"/>
      <c r="AG1315" s="58"/>
      <c r="AH1315" s="58"/>
      <c r="AI1315" s="58"/>
      <c r="AJ1315" s="58"/>
      <c r="AK1315" s="58"/>
      <c r="AL1315" s="58"/>
      <c r="AM1315" s="58"/>
      <c r="AN1315" s="58"/>
      <c r="AO1315" s="58"/>
      <c r="AP1315" s="58"/>
      <c r="AQ1315" s="58"/>
      <c r="AR1315" s="58"/>
      <c r="AS1315" s="58"/>
      <c r="AT1315" s="58"/>
      <c r="AU1315" s="58"/>
      <c r="AV1315" s="58"/>
      <c r="AW1315" s="58"/>
      <c r="AX1315" s="58"/>
      <c r="AY1315" s="58"/>
      <c r="AZ1315" s="58"/>
      <c r="BA1315" s="58"/>
      <c r="BB1315" s="58"/>
      <c r="BC1315" s="58"/>
      <c r="BD1315" s="58"/>
      <c r="BE1315" s="58"/>
      <c r="BF1315" s="58"/>
      <c r="BG1315" s="58"/>
      <c r="BH1315" s="58"/>
      <c r="BI1315" s="58"/>
      <c r="BJ1315" s="58"/>
      <c r="BK1315" s="58"/>
      <c r="BL1315" s="58"/>
      <c r="BM1315" s="58"/>
      <c r="BN1315" s="58"/>
      <c r="BO1315" s="58"/>
      <c r="BP1315" s="58"/>
      <c r="BQ1315" s="58"/>
      <c r="BR1315" s="58"/>
      <c r="BS1315" s="58"/>
      <c r="BT1315" s="58"/>
      <c r="BU1315" s="58"/>
      <c r="BV1315" s="58"/>
      <c r="BW1315" s="58"/>
      <c r="BX1315" s="58"/>
      <c r="BY1315" s="58"/>
      <c r="BZ1315" s="58"/>
      <c r="CA1315" s="58"/>
      <c r="CB1315" s="58"/>
      <c r="CC1315" s="58"/>
      <c r="CD1315" s="58"/>
      <c r="CE1315" s="58"/>
      <c r="CF1315" s="58"/>
      <c r="CG1315" s="58"/>
      <c r="CH1315" s="58"/>
      <c r="CI1315" s="58"/>
      <c r="CJ1315" s="58"/>
      <c r="CK1315" s="71"/>
      <c r="CL1315" s="71"/>
      <c r="CM1315" s="71"/>
      <c r="CN1315" s="71"/>
      <c r="CO1315" s="71"/>
      <c r="CP1315" s="71"/>
      <c r="CQ1315" s="71"/>
      <c r="CR1315" s="71"/>
      <c r="CS1315" s="71"/>
      <c r="CT1315" s="71"/>
      <c r="CU1315" s="71"/>
      <c r="CV1315" s="71"/>
      <c r="CW1315" s="71"/>
      <c r="CX1315" s="71"/>
      <c r="CY1315" s="71"/>
      <c r="CZ1315" s="71"/>
      <c r="DA1315" s="71"/>
      <c r="DB1315" s="71"/>
      <c r="DC1315" s="71"/>
      <c r="DD1315" s="71"/>
      <c r="DE1315" s="71"/>
      <c r="DF1315" s="71"/>
    </row>
    <row r="1316" spans="1:110" s="57" customFormat="1" ht="12.75" customHeight="1" x14ac:dyDescent="0.2">
      <c r="A1316" s="72"/>
      <c r="B1316" s="67"/>
      <c r="C1316" s="60" t="s">
        <v>17</v>
      </c>
      <c r="D1316" s="60"/>
      <c r="E1316" s="64">
        <f t="shared" si="18"/>
        <v>0</v>
      </c>
      <c r="F1316" s="64"/>
      <c r="G1316" s="70"/>
      <c r="H1316" s="60"/>
      <c r="L1316" s="58"/>
      <c r="M1316" s="58"/>
      <c r="N1316" s="58"/>
      <c r="O1316" s="58"/>
      <c r="P1316" s="58"/>
      <c r="Q1316" s="58"/>
      <c r="R1316" s="58"/>
      <c r="S1316" s="58"/>
      <c r="T1316" s="58"/>
      <c r="U1316" s="58"/>
      <c r="V1316" s="58"/>
      <c r="W1316" s="58"/>
      <c r="X1316" s="58"/>
      <c r="Y1316" s="58"/>
      <c r="Z1316" s="58"/>
      <c r="AA1316" s="58"/>
      <c r="AB1316" s="58"/>
      <c r="AC1316" s="58"/>
      <c r="AD1316" s="58"/>
      <c r="AE1316" s="58"/>
      <c r="AF1316" s="58"/>
      <c r="AG1316" s="58"/>
      <c r="AH1316" s="58"/>
      <c r="AI1316" s="58"/>
      <c r="AJ1316" s="58"/>
      <c r="AK1316" s="58"/>
      <c r="AL1316" s="58"/>
      <c r="AM1316" s="58"/>
      <c r="AN1316" s="58"/>
      <c r="AO1316" s="58"/>
      <c r="AP1316" s="58"/>
      <c r="AQ1316" s="58"/>
      <c r="AR1316" s="58"/>
      <c r="AS1316" s="58"/>
      <c r="AT1316" s="58"/>
      <c r="AU1316" s="58"/>
      <c r="AV1316" s="58"/>
      <c r="AW1316" s="58"/>
      <c r="AX1316" s="58"/>
      <c r="AY1316" s="58"/>
      <c r="AZ1316" s="58"/>
      <c r="BA1316" s="58"/>
      <c r="BB1316" s="58"/>
      <c r="BC1316" s="58"/>
      <c r="BD1316" s="58"/>
      <c r="BE1316" s="58"/>
      <c r="BF1316" s="58"/>
      <c r="BG1316" s="58"/>
      <c r="BH1316" s="58"/>
      <c r="BI1316" s="58"/>
      <c r="BJ1316" s="58"/>
      <c r="BK1316" s="58"/>
      <c r="BL1316" s="58"/>
      <c r="BM1316" s="58"/>
      <c r="BN1316" s="58"/>
      <c r="BO1316" s="58"/>
      <c r="BP1316" s="58"/>
      <c r="BQ1316" s="58"/>
      <c r="BR1316" s="58"/>
      <c r="BS1316" s="58"/>
      <c r="BT1316" s="58"/>
      <c r="BU1316" s="58"/>
      <c r="BV1316" s="58"/>
      <c r="BW1316" s="58"/>
      <c r="BX1316" s="58"/>
      <c r="BY1316" s="58"/>
      <c r="BZ1316" s="58"/>
      <c r="CA1316" s="58"/>
      <c r="CB1316" s="58"/>
      <c r="CC1316" s="58"/>
      <c r="CD1316" s="58"/>
      <c r="CE1316" s="58"/>
      <c r="CF1316" s="58"/>
      <c r="CG1316" s="58"/>
      <c r="CH1316" s="58"/>
      <c r="CI1316" s="58"/>
      <c r="CJ1316" s="58"/>
      <c r="CK1316" s="71"/>
      <c r="CL1316" s="71"/>
      <c r="CM1316" s="71"/>
      <c r="CN1316" s="71"/>
      <c r="CO1316" s="71"/>
      <c r="CP1316" s="71"/>
      <c r="CQ1316" s="71"/>
      <c r="CR1316" s="71"/>
      <c r="CS1316" s="71"/>
      <c r="CT1316" s="71"/>
      <c r="CU1316" s="71"/>
      <c r="CV1316" s="71"/>
      <c r="CW1316" s="71"/>
      <c r="CX1316" s="71"/>
      <c r="CY1316" s="71"/>
      <c r="CZ1316" s="71"/>
      <c r="DA1316" s="71"/>
      <c r="DB1316" s="71"/>
      <c r="DC1316" s="71"/>
      <c r="DD1316" s="71"/>
      <c r="DE1316" s="71"/>
      <c r="DF1316" s="71"/>
    </row>
    <row r="1317" spans="1:110" s="57" customFormat="1" ht="12.75" customHeight="1" x14ac:dyDescent="0.2">
      <c r="A1317" s="72"/>
      <c r="B1317" s="63" t="s">
        <v>150</v>
      </c>
      <c r="C1317" s="60" t="s">
        <v>64</v>
      </c>
      <c r="D1317" s="68"/>
      <c r="E1317" s="64">
        <f t="shared" si="18"/>
        <v>0</v>
      </c>
      <c r="F1317" s="64"/>
      <c r="G1317" s="70"/>
      <c r="H1317" s="68"/>
      <c r="L1317" s="58"/>
      <c r="M1317" s="58"/>
      <c r="N1317" s="58"/>
      <c r="O1317" s="58"/>
      <c r="P1317" s="58"/>
      <c r="Q1317" s="58"/>
      <c r="R1317" s="58"/>
      <c r="S1317" s="58"/>
      <c r="T1317" s="58"/>
      <c r="U1317" s="58"/>
      <c r="V1317" s="58"/>
      <c r="W1317" s="58"/>
      <c r="X1317" s="58"/>
      <c r="Y1317" s="58"/>
      <c r="Z1317" s="58"/>
      <c r="AA1317" s="58"/>
      <c r="AB1317" s="58"/>
      <c r="AC1317" s="58"/>
      <c r="AD1317" s="58"/>
      <c r="AE1317" s="58"/>
      <c r="AF1317" s="58"/>
      <c r="AG1317" s="58"/>
      <c r="AH1317" s="58"/>
      <c r="AI1317" s="58"/>
      <c r="AJ1317" s="58"/>
      <c r="AK1317" s="58"/>
      <c r="AL1317" s="58"/>
      <c r="AM1317" s="58"/>
      <c r="AN1317" s="58"/>
      <c r="AO1317" s="58"/>
      <c r="AP1317" s="58"/>
      <c r="AQ1317" s="58"/>
      <c r="AR1317" s="58"/>
      <c r="AS1317" s="58"/>
      <c r="AT1317" s="58"/>
      <c r="AU1317" s="58"/>
      <c r="AV1317" s="58"/>
      <c r="AW1317" s="58"/>
      <c r="AX1317" s="58"/>
      <c r="AY1317" s="58"/>
      <c r="AZ1317" s="58"/>
      <c r="BA1317" s="58"/>
      <c r="BB1317" s="58"/>
      <c r="BC1317" s="58"/>
      <c r="BD1317" s="58"/>
      <c r="BE1317" s="58"/>
      <c r="BF1317" s="58"/>
      <c r="BG1317" s="58"/>
      <c r="BH1317" s="58"/>
      <c r="BI1317" s="58"/>
      <c r="BJ1317" s="58"/>
      <c r="BK1317" s="58"/>
      <c r="BL1317" s="58"/>
      <c r="BM1317" s="58"/>
      <c r="BN1317" s="58"/>
      <c r="BO1317" s="58"/>
      <c r="BP1317" s="58"/>
      <c r="BQ1317" s="58"/>
      <c r="BR1317" s="58"/>
      <c r="BS1317" s="58"/>
      <c r="BT1317" s="58"/>
      <c r="BU1317" s="58"/>
      <c r="BV1317" s="58"/>
      <c r="BW1317" s="58"/>
      <c r="BX1317" s="58"/>
      <c r="BY1317" s="58"/>
      <c r="BZ1317" s="58"/>
      <c r="CA1317" s="58"/>
      <c r="CB1317" s="58"/>
      <c r="CC1317" s="58"/>
      <c r="CD1317" s="58"/>
      <c r="CE1317" s="58"/>
      <c r="CF1317" s="58"/>
      <c r="CG1317" s="58"/>
      <c r="CH1317" s="58"/>
      <c r="CI1317" s="58"/>
      <c r="CJ1317" s="58"/>
      <c r="CK1317" s="71"/>
      <c r="CL1317" s="71"/>
      <c r="CM1317" s="71"/>
      <c r="CN1317" s="71"/>
      <c r="CO1317" s="71"/>
      <c r="CP1317" s="71"/>
      <c r="CQ1317" s="71"/>
      <c r="CR1317" s="71"/>
      <c r="CS1317" s="71"/>
      <c r="CT1317" s="71"/>
      <c r="CU1317" s="71"/>
      <c r="CV1317" s="71"/>
      <c r="CW1317" s="71"/>
      <c r="CX1317" s="71"/>
      <c r="CY1317" s="71"/>
      <c r="CZ1317" s="71"/>
      <c r="DA1317" s="71"/>
      <c r="DB1317" s="71"/>
      <c r="DC1317" s="71"/>
      <c r="DD1317" s="71"/>
      <c r="DE1317" s="71"/>
      <c r="DF1317" s="71"/>
    </row>
    <row r="1318" spans="1:110" s="57" customFormat="1" ht="12.75" customHeight="1" x14ac:dyDescent="0.2">
      <c r="A1318" s="76"/>
      <c r="B1318" s="63"/>
      <c r="C1318" s="60" t="s">
        <v>17</v>
      </c>
      <c r="D1318" s="68"/>
      <c r="E1318" s="64">
        <f t="shared" si="18"/>
        <v>0</v>
      </c>
      <c r="F1318" s="64"/>
      <c r="G1318" s="70"/>
      <c r="H1318" s="68"/>
      <c r="L1318" s="58"/>
      <c r="M1318" s="58"/>
      <c r="N1318" s="58"/>
      <c r="O1318" s="58"/>
      <c r="P1318" s="58"/>
      <c r="Q1318" s="58"/>
      <c r="R1318" s="58"/>
      <c r="S1318" s="58"/>
      <c r="T1318" s="58"/>
      <c r="U1318" s="58"/>
      <c r="V1318" s="58"/>
      <c r="W1318" s="58"/>
      <c r="X1318" s="58"/>
      <c r="Y1318" s="58"/>
      <c r="Z1318" s="58"/>
      <c r="AA1318" s="58"/>
      <c r="AB1318" s="58"/>
      <c r="AC1318" s="58"/>
      <c r="AD1318" s="58"/>
      <c r="AE1318" s="58"/>
      <c r="AF1318" s="58"/>
      <c r="AG1318" s="58"/>
      <c r="AH1318" s="58"/>
      <c r="AI1318" s="58"/>
      <c r="AJ1318" s="58"/>
      <c r="AK1318" s="58"/>
      <c r="AL1318" s="58"/>
      <c r="AM1318" s="58"/>
      <c r="AN1318" s="58"/>
      <c r="AO1318" s="58"/>
      <c r="AP1318" s="58"/>
      <c r="AQ1318" s="58"/>
      <c r="AR1318" s="58"/>
      <c r="AS1318" s="58"/>
      <c r="AT1318" s="58"/>
      <c r="AU1318" s="58"/>
      <c r="AV1318" s="58"/>
      <c r="AW1318" s="58"/>
      <c r="AX1318" s="58"/>
      <c r="AY1318" s="58"/>
      <c r="AZ1318" s="58"/>
      <c r="BA1318" s="58"/>
      <c r="BB1318" s="58"/>
      <c r="BC1318" s="58"/>
      <c r="BD1318" s="58"/>
      <c r="BE1318" s="58"/>
      <c r="BF1318" s="58"/>
      <c r="BG1318" s="58"/>
      <c r="BH1318" s="58"/>
      <c r="BI1318" s="58"/>
      <c r="BJ1318" s="58"/>
      <c r="BK1318" s="58"/>
      <c r="BL1318" s="58"/>
      <c r="BM1318" s="58"/>
      <c r="BN1318" s="58"/>
      <c r="BO1318" s="58"/>
      <c r="BP1318" s="58"/>
      <c r="BQ1318" s="58"/>
      <c r="BR1318" s="58"/>
      <c r="BS1318" s="58"/>
      <c r="BT1318" s="58"/>
      <c r="BU1318" s="58"/>
      <c r="BV1318" s="58"/>
      <c r="BW1318" s="58"/>
      <c r="BX1318" s="58"/>
      <c r="BY1318" s="58"/>
      <c r="BZ1318" s="58"/>
      <c r="CA1318" s="58"/>
      <c r="CB1318" s="58"/>
      <c r="CC1318" s="58"/>
      <c r="CD1318" s="58"/>
      <c r="CE1318" s="58"/>
      <c r="CF1318" s="58"/>
      <c r="CG1318" s="58"/>
      <c r="CH1318" s="58"/>
      <c r="CI1318" s="58"/>
      <c r="CJ1318" s="58"/>
      <c r="CK1318" s="71"/>
      <c r="CL1318" s="71"/>
      <c r="CM1318" s="71"/>
      <c r="CN1318" s="71"/>
      <c r="CO1318" s="71"/>
      <c r="CP1318" s="71"/>
      <c r="CQ1318" s="71"/>
      <c r="CR1318" s="71"/>
      <c r="CS1318" s="71"/>
      <c r="CT1318" s="71"/>
      <c r="CU1318" s="71"/>
      <c r="CV1318" s="71"/>
      <c r="CW1318" s="71"/>
      <c r="CX1318" s="71"/>
      <c r="CY1318" s="71"/>
      <c r="CZ1318" s="71"/>
      <c r="DA1318" s="71"/>
      <c r="DB1318" s="71"/>
      <c r="DC1318" s="71"/>
      <c r="DD1318" s="71"/>
      <c r="DE1318" s="71"/>
      <c r="DF1318" s="71"/>
    </row>
    <row r="1319" spans="1:110" s="71" customFormat="1" ht="12.75" customHeight="1" x14ac:dyDescent="0.2">
      <c r="A1319" s="18">
        <v>46</v>
      </c>
      <c r="B1319" s="69" t="s">
        <v>194</v>
      </c>
      <c r="C1319" s="60" t="s">
        <v>19</v>
      </c>
      <c r="D1319" s="68"/>
      <c r="E1319" s="70">
        <f t="shared" si="18"/>
        <v>1</v>
      </c>
      <c r="F1319" s="70">
        <v>1</v>
      </c>
      <c r="G1319" s="70"/>
      <c r="H1319" s="68"/>
      <c r="I1319" s="57"/>
      <c r="J1319" s="57"/>
      <c r="K1319" s="57"/>
      <c r="L1319" s="58"/>
      <c r="M1319" s="58"/>
      <c r="N1319" s="58"/>
      <c r="O1319" s="58"/>
      <c r="P1319" s="58"/>
      <c r="Q1319" s="58"/>
      <c r="R1319" s="58"/>
      <c r="S1319" s="58"/>
      <c r="T1319" s="58"/>
      <c r="U1319" s="58"/>
      <c r="V1319" s="58"/>
      <c r="W1319" s="58"/>
      <c r="X1319" s="58"/>
      <c r="Y1319" s="58"/>
      <c r="Z1319" s="58"/>
      <c r="AA1319" s="58"/>
      <c r="AB1319" s="58"/>
      <c r="AC1319" s="58"/>
      <c r="AD1319" s="58"/>
      <c r="AE1319" s="58"/>
      <c r="AF1319" s="58"/>
      <c r="AG1319" s="58"/>
      <c r="AH1319" s="58"/>
      <c r="AI1319" s="58"/>
      <c r="AJ1319" s="58"/>
      <c r="AK1319" s="58"/>
      <c r="AL1319" s="58"/>
      <c r="AM1319" s="58"/>
      <c r="AN1319" s="58"/>
      <c r="AO1319" s="58"/>
      <c r="AP1319" s="58"/>
      <c r="AQ1319" s="58"/>
      <c r="AR1319" s="58"/>
      <c r="AS1319" s="58"/>
      <c r="AT1319" s="58"/>
      <c r="AU1319" s="58"/>
      <c r="AV1319" s="58"/>
      <c r="AW1319" s="58"/>
      <c r="AX1319" s="58"/>
      <c r="AY1319" s="58"/>
      <c r="AZ1319" s="58"/>
      <c r="BA1319" s="58"/>
      <c r="BB1319" s="58"/>
      <c r="BC1319" s="58"/>
      <c r="BD1319" s="58"/>
      <c r="BE1319" s="58"/>
      <c r="BF1319" s="58"/>
      <c r="BG1319" s="58"/>
      <c r="BH1319" s="58"/>
      <c r="BI1319" s="58"/>
      <c r="BJ1319" s="58"/>
      <c r="BK1319" s="58"/>
      <c r="BL1319" s="58"/>
      <c r="BM1319" s="58"/>
      <c r="BN1319" s="58"/>
      <c r="BO1319" s="58"/>
      <c r="BP1319" s="58"/>
      <c r="BQ1319" s="58"/>
      <c r="BR1319" s="58"/>
      <c r="BS1319" s="58"/>
      <c r="BT1319" s="58"/>
      <c r="BU1319" s="58"/>
      <c r="BV1319" s="58"/>
      <c r="BW1319" s="58"/>
      <c r="BX1319" s="58"/>
      <c r="BY1319" s="58"/>
      <c r="BZ1319" s="58"/>
      <c r="CA1319" s="58"/>
      <c r="CB1319" s="58"/>
      <c r="CC1319" s="58"/>
      <c r="CD1319" s="58"/>
      <c r="CE1319" s="58"/>
      <c r="CF1319" s="58"/>
      <c r="CG1319" s="58"/>
      <c r="CH1319" s="58"/>
      <c r="CI1319" s="58"/>
      <c r="CJ1319" s="58"/>
    </row>
    <row r="1320" spans="1:110" s="71" customFormat="1" ht="12.75" customHeight="1" x14ac:dyDescent="0.2">
      <c r="A1320" s="72"/>
      <c r="B1320" s="73"/>
      <c r="C1320" s="60" t="s">
        <v>17</v>
      </c>
      <c r="D1320" s="61"/>
      <c r="E1320" s="70">
        <f t="shared" si="18"/>
        <v>1.0309999999999999</v>
      </c>
      <c r="F1320" s="70">
        <f>F1322+F1324+F1326+F1328</f>
        <v>1.0309999999999999</v>
      </c>
      <c r="G1320" s="70">
        <f>G1322+G1324+G1326+G1328</f>
        <v>0</v>
      </c>
      <c r="H1320" s="61"/>
      <c r="I1320" s="57"/>
      <c r="J1320" s="57"/>
      <c r="K1320" s="57"/>
      <c r="L1320" s="58"/>
      <c r="M1320" s="58"/>
      <c r="N1320" s="58"/>
      <c r="O1320" s="58"/>
      <c r="P1320" s="58"/>
      <c r="Q1320" s="58"/>
      <c r="R1320" s="58"/>
      <c r="S1320" s="58"/>
      <c r="T1320" s="58"/>
      <c r="U1320" s="58"/>
      <c r="V1320" s="58"/>
      <c r="W1320" s="58"/>
      <c r="X1320" s="58"/>
      <c r="Y1320" s="58"/>
      <c r="Z1320" s="58"/>
      <c r="AA1320" s="58"/>
      <c r="AB1320" s="58"/>
      <c r="AC1320" s="58"/>
      <c r="AD1320" s="58"/>
      <c r="AE1320" s="58"/>
      <c r="AF1320" s="58"/>
      <c r="AG1320" s="58"/>
      <c r="AH1320" s="58"/>
      <c r="AI1320" s="58"/>
      <c r="AJ1320" s="58"/>
      <c r="AK1320" s="58"/>
      <c r="AL1320" s="58"/>
      <c r="AM1320" s="58"/>
      <c r="AN1320" s="58"/>
      <c r="AO1320" s="58"/>
      <c r="AP1320" s="58"/>
      <c r="AQ1320" s="58"/>
      <c r="AR1320" s="58"/>
      <c r="AS1320" s="58"/>
      <c r="AT1320" s="58"/>
      <c r="AU1320" s="58"/>
      <c r="AV1320" s="58"/>
      <c r="AW1320" s="58"/>
      <c r="AX1320" s="58"/>
      <c r="AY1320" s="58"/>
      <c r="AZ1320" s="58"/>
      <c r="BA1320" s="58"/>
      <c r="BB1320" s="58"/>
      <c r="BC1320" s="58"/>
      <c r="BD1320" s="58"/>
      <c r="BE1320" s="58"/>
      <c r="BF1320" s="58"/>
      <c r="BG1320" s="58"/>
      <c r="BH1320" s="58"/>
      <c r="BI1320" s="58"/>
      <c r="BJ1320" s="58"/>
      <c r="BK1320" s="58"/>
      <c r="BL1320" s="58"/>
      <c r="BM1320" s="58"/>
      <c r="BN1320" s="58"/>
      <c r="BO1320" s="58"/>
      <c r="BP1320" s="58"/>
      <c r="BQ1320" s="58"/>
      <c r="BR1320" s="58"/>
      <c r="BS1320" s="58"/>
      <c r="BT1320" s="58"/>
      <c r="BU1320" s="58"/>
      <c r="BV1320" s="58"/>
      <c r="BW1320" s="58"/>
      <c r="BX1320" s="58"/>
      <c r="BY1320" s="58"/>
      <c r="BZ1320" s="58"/>
      <c r="CA1320" s="58"/>
      <c r="CB1320" s="58"/>
      <c r="CC1320" s="58"/>
      <c r="CD1320" s="58"/>
      <c r="CE1320" s="58"/>
      <c r="CF1320" s="58"/>
      <c r="CG1320" s="58"/>
      <c r="CH1320" s="58"/>
      <c r="CI1320" s="58"/>
      <c r="CJ1320" s="58"/>
    </row>
    <row r="1321" spans="1:110" s="71" customFormat="1" ht="12.75" customHeight="1" x14ac:dyDescent="0.2">
      <c r="A1321" s="72"/>
      <c r="B1321" s="63" t="s">
        <v>143</v>
      </c>
      <c r="C1321" s="60" t="s">
        <v>20</v>
      </c>
      <c r="D1321" s="60"/>
      <c r="E1321" s="70">
        <f t="shared" si="18"/>
        <v>0</v>
      </c>
      <c r="F1321" s="70"/>
      <c r="G1321" s="70"/>
      <c r="H1321" s="60"/>
      <c r="I1321" s="57"/>
      <c r="J1321" s="57"/>
      <c r="K1321" s="57"/>
      <c r="L1321" s="58"/>
      <c r="M1321" s="58"/>
      <c r="N1321" s="58"/>
      <c r="O1321" s="58"/>
      <c r="P1321" s="58"/>
      <c r="Q1321" s="58"/>
      <c r="R1321" s="58"/>
      <c r="S1321" s="58"/>
      <c r="T1321" s="58"/>
      <c r="U1321" s="58"/>
      <c r="V1321" s="58"/>
      <c r="W1321" s="58"/>
      <c r="X1321" s="58"/>
      <c r="Y1321" s="58"/>
      <c r="Z1321" s="58"/>
      <c r="AA1321" s="58"/>
      <c r="AB1321" s="58"/>
      <c r="AC1321" s="58"/>
      <c r="AD1321" s="58"/>
      <c r="AE1321" s="58"/>
      <c r="AF1321" s="58"/>
      <c r="AG1321" s="58"/>
      <c r="AH1321" s="58"/>
      <c r="AI1321" s="58"/>
      <c r="AJ1321" s="58"/>
      <c r="AK1321" s="58"/>
      <c r="AL1321" s="58"/>
      <c r="AM1321" s="58"/>
      <c r="AN1321" s="58"/>
      <c r="AO1321" s="58"/>
      <c r="AP1321" s="58"/>
      <c r="AQ1321" s="58"/>
      <c r="AR1321" s="58"/>
      <c r="AS1321" s="58"/>
      <c r="AT1321" s="58"/>
      <c r="AU1321" s="58"/>
      <c r="AV1321" s="58"/>
      <c r="AW1321" s="58"/>
      <c r="AX1321" s="58"/>
      <c r="AY1321" s="58"/>
      <c r="AZ1321" s="58"/>
      <c r="BA1321" s="58"/>
      <c r="BB1321" s="58"/>
      <c r="BC1321" s="58"/>
      <c r="BD1321" s="58"/>
      <c r="BE1321" s="58"/>
      <c r="BF1321" s="58"/>
      <c r="BG1321" s="58"/>
      <c r="BH1321" s="58"/>
      <c r="BI1321" s="58"/>
      <c r="BJ1321" s="58"/>
      <c r="BK1321" s="58"/>
      <c r="BL1321" s="58"/>
      <c r="BM1321" s="58"/>
      <c r="BN1321" s="58"/>
      <c r="BO1321" s="58"/>
      <c r="BP1321" s="58"/>
      <c r="BQ1321" s="58"/>
      <c r="BR1321" s="58"/>
      <c r="BS1321" s="58"/>
      <c r="BT1321" s="58"/>
      <c r="BU1321" s="58"/>
      <c r="BV1321" s="58"/>
      <c r="BW1321" s="58"/>
      <c r="BX1321" s="58"/>
      <c r="BY1321" s="58"/>
      <c r="BZ1321" s="58"/>
      <c r="CA1321" s="58"/>
      <c r="CB1321" s="58"/>
      <c r="CC1321" s="58"/>
      <c r="CD1321" s="58"/>
      <c r="CE1321" s="58"/>
      <c r="CF1321" s="58"/>
      <c r="CG1321" s="58"/>
      <c r="CH1321" s="58"/>
      <c r="CI1321" s="58"/>
      <c r="CJ1321" s="58"/>
    </row>
    <row r="1322" spans="1:110" s="71" customFormat="1" ht="12.75" customHeight="1" x14ac:dyDescent="0.2">
      <c r="A1322" s="72"/>
      <c r="B1322" s="63"/>
      <c r="C1322" s="60" t="s">
        <v>17</v>
      </c>
      <c r="D1322" s="60"/>
      <c r="E1322" s="70">
        <f t="shared" si="18"/>
        <v>0</v>
      </c>
      <c r="F1322" s="70"/>
      <c r="G1322" s="70"/>
      <c r="H1322" s="60"/>
      <c r="I1322" s="57"/>
      <c r="J1322" s="57"/>
      <c r="K1322" s="57"/>
      <c r="L1322" s="58"/>
      <c r="M1322" s="58"/>
      <c r="N1322" s="58"/>
      <c r="O1322" s="58"/>
      <c r="P1322" s="58"/>
      <c r="Q1322" s="58"/>
      <c r="R1322" s="58"/>
      <c r="S1322" s="58"/>
      <c r="T1322" s="58"/>
      <c r="U1322" s="58"/>
      <c r="V1322" s="58"/>
      <c r="W1322" s="58"/>
      <c r="X1322" s="58"/>
      <c r="Y1322" s="58"/>
      <c r="Z1322" s="58"/>
      <c r="AA1322" s="58"/>
      <c r="AB1322" s="58"/>
      <c r="AC1322" s="58"/>
      <c r="AD1322" s="58"/>
      <c r="AE1322" s="58"/>
      <c r="AF1322" s="58"/>
      <c r="AG1322" s="58"/>
      <c r="AH1322" s="58"/>
      <c r="AI1322" s="58"/>
      <c r="AJ1322" s="58"/>
      <c r="AK1322" s="58"/>
      <c r="AL1322" s="58"/>
      <c r="AM1322" s="58"/>
      <c r="AN1322" s="58"/>
      <c r="AO1322" s="58"/>
      <c r="AP1322" s="58"/>
      <c r="AQ1322" s="58"/>
      <c r="AR1322" s="58"/>
      <c r="AS1322" s="58"/>
      <c r="AT1322" s="58"/>
      <c r="AU1322" s="58"/>
      <c r="AV1322" s="58"/>
      <c r="AW1322" s="58"/>
      <c r="AX1322" s="58"/>
      <c r="AY1322" s="58"/>
      <c r="AZ1322" s="58"/>
      <c r="BA1322" s="58"/>
      <c r="BB1322" s="58"/>
      <c r="BC1322" s="58"/>
      <c r="BD1322" s="58"/>
      <c r="BE1322" s="58"/>
      <c r="BF1322" s="58"/>
      <c r="BG1322" s="58"/>
      <c r="BH1322" s="58"/>
      <c r="BI1322" s="58"/>
      <c r="BJ1322" s="58"/>
      <c r="BK1322" s="58"/>
      <c r="BL1322" s="58"/>
      <c r="BM1322" s="58"/>
      <c r="BN1322" s="58"/>
      <c r="BO1322" s="58"/>
      <c r="BP1322" s="58"/>
      <c r="BQ1322" s="58"/>
      <c r="BR1322" s="58"/>
      <c r="BS1322" s="58"/>
      <c r="BT1322" s="58"/>
      <c r="BU1322" s="58"/>
      <c r="BV1322" s="58"/>
      <c r="BW1322" s="58"/>
      <c r="BX1322" s="58"/>
      <c r="BY1322" s="58"/>
      <c r="BZ1322" s="58"/>
      <c r="CA1322" s="58"/>
      <c r="CB1322" s="58"/>
      <c r="CC1322" s="58"/>
      <c r="CD1322" s="58"/>
      <c r="CE1322" s="58"/>
      <c r="CF1322" s="58"/>
      <c r="CG1322" s="58"/>
      <c r="CH1322" s="58"/>
      <c r="CI1322" s="58"/>
      <c r="CJ1322" s="58"/>
    </row>
    <row r="1323" spans="1:110" s="71" customFormat="1" ht="12.75" customHeight="1" x14ac:dyDescent="0.2">
      <c r="A1323" s="72"/>
      <c r="B1323" s="63" t="s">
        <v>145</v>
      </c>
      <c r="C1323" s="60" t="s">
        <v>20</v>
      </c>
      <c r="D1323" s="60"/>
      <c r="E1323" s="70">
        <f t="shared" si="18"/>
        <v>2E-3</v>
      </c>
      <c r="F1323" s="70">
        <v>2E-3</v>
      </c>
      <c r="G1323" s="70"/>
      <c r="H1323" s="60"/>
      <c r="I1323" s="57"/>
      <c r="J1323" s="57"/>
      <c r="K1323" s="57"/>
      <c r="L1323" s="58"/>
      <c r="M1323" s="58"/>
      <c r="N1323" s="58"/>
      <c r="O1323" s="58"/>
      <c r="P1323" s="58"/>
      <c r="Q1323" s="58"/>
      <c r="R1323" s="58"/>
      <c r="S1323" s="58"/>
      <c r="T1323" s="58"/>
      <c r="U1323" s="58"/>
      <c r="V1323" s="58"/>
      <c r="W1323" s="58"/>
      <c r="X1323" s="58"/>
      <c r="Y1323" s="58"/>
      <c r="Z1323" s="58"/>
      <c r="AA1323" s="58"/>
      <c r="AB1323" s="58"/>
      <c r="AC1323" s="58"/>
      <c r="AD1323" s="58"/>
      <c r="AE1323" s="58"/>
      <c r="AF1323" s="58"/>
      <c r="AG1323" s="58"/>
      <c r="AH1323" s="58"/>
      <c r="AI1323" s="58"/>
      <c r="AJ1323" s="58"/>
      <c r="AK1323" s="58"/>
      <c r="AL1323" s="58"/>
      <c r="AM1323" s="58"/>
      <c r="AN1323" s="58"/>
      <c r="AO1323" s="58"/>
      <c r="AP1323" s="58"/>
      <c r="AQ1323" s="58"/>
      <c r="AR1323" s="58"/>
      <c r="AS1323" s="58"/>
      <c r="AT1323" s="58"/>
      <c r="AU1323" s="58"/>
      <c r="AV1323" s="58"/>
      <c r="AW1323" s="58"/>
      <c r="AX1323" s="58"/>
      <c r="AY1323" s="58"/>
      <c r="AZ1323" s="58"/>
      <c r="BA1323" s="58"/>
      <c r="BB1323" s="58"/>
      <c r="BC1323" s="58"/>
      <c r="BD1323" s="58"/>
      <c r="BE1323" s="58"/>
      <c r="BF1323" s="58"/>
      <c r="BG1323" s="58"/>
      <c r="BH1323" s="58"/>
      <c r="BI1323" s="58"/>
      <c r="BJ1323" s="58"/>
      <c r="BK1323" s="58"/>
      <c r="BL1323" s="58"/>
      <c r="BM1323" s="58"/>
      <c r="BN1323" s="58"/>
      <c r="BO1323" s="58"/>
      <c r="BP1323" s="58"/>
      <c r="BQ1323" s="58"/>
      <c r="BR1323" s="58"/>
      <c r="BS1323" s="58"/>
      <c r="BT1323" s="58"/>
      <c r="BU1323" s="58"/>
      <c r="BV1323" s="58"/>
      <c r="BW1323" s="58"/>
      <c r="BX1323" s="58"/>
      <c r="BY1323" s="58"/>
      <c r="BZ1323" s="58"/>
      <c r="CA1323" s="58"/>
      <c r="CB1323" s="58"/>
      <c r="CC1323" s="58"/>
      <c r="CD1323" s="58"/>
      <c r="CE1323" s="58"/>
      <c r="CF1323" s="58"/>
      <c r="CG1323" s="58"/>
      <c r="CH1323" s="58"/>
      <c r="CI1323" s="58"/>
      <c r="CJ1323" s="58"/>
    </row>
    <row r="1324" spans="1:110" s="71" customFormat="1" ht="12.75" customHeight="1" x14ac:dyDescent="0.2">
      <c r="A1324" s="72"/>
      <c r="B1324" s="63"/>
      <c r="C1324" s="60" t="s">
        <v>17</v>
      </c>
      <c r="D1324" s="60"/>
      <c r="E1324" s="70">
        <f t="shared" si="18"/>
        <v>1.0309999999999999</v>
      </c>
      <c r="F1324" s="70">
        <v>1.0309999999999999</v>
      </c>
      <c r="G1324" s="70"/>
      <c r="H1324" s="60"/>
      <c r="I1324" s="57"/>
      <c r="J1324" s="57"/>
      <c r="K1324" s="57"/>
      <c r="L1324" s="58"/>
      <c r="M1324" s="58"/>
      <c r="N1324" s="58"/>
      <c r="O1324" s="58"/>
      <c r="P1324" s="58"/>
      <c r="Q1324" s="58"/>
      <c r="R1324" s="58"/>
      <c r="S1324" s="58"/>
      <c r="T1324" s="58"/>
      <c r="U1324" s="58"/>
      <c r="V1324" s="58"/>
      <c r="W1324" s="58"/>
      <c r="X1324" s="58"/>
      <c r="Y1324" s="58"/>
      <c r="Z1324" s="58"/>
      <c r="AA1324" s="58"/>
      <c r="AB1324" s="58"/>
      <c r="AC1324" s="58"/>
      <c r="AD1324" s="58"/>
      <c r="AE1324" s="58"/>
      <c r="AF1324" s="58"/>
      <c r="AG1324" s="58"/>
      <c r="AH1324" s="58"/>
      <c r="AI1324" s="58"/>
      <c r="AJ1324" s="58"/>
      <c r="AK1324" s="58"/>
      <c r="AL1324" s="58"/>
      <c r="AM1324" s="58"/>
      <c r="AN1324" s="58"/>
      <c r="AO1324" s="58"/>
      <c r="AP1324" s="58"/>
      <c r="AQ1324" s="58"/>
      <c r="AR1324" s="58"/>
      <c r="AS1324" s="58"/>
      <c r="AT1324" s="58"/>
      <c r="AU1324" s="58"/>
      <c r="AV1324" s="58"/>
      <c r="AW1324" s="58"/>
      <c r="AX1324" s="58"/>
      <c r="AY1324" s="58"/>
      <c r="AZ1324" s="58"/>
      <c r="BA1324" s="58"/>
      <c r="BB1324" s="58"/>
      <c r="BC1324" s="58"/>
      <c r="BD1324" s="58"/>
      <c r="BE1324" s="58"/>
      <c r="BF1324" s="58"/>
      <c r="BG1324" s="58"/>
      <c r="BH1324" s="58"/>
      <c r="BI1324" s="58"/>
      <c r="BJ1324" s="58"/>
      <c r="BK1324" s="58"/>
      <c r="BL1324" s="58"/>
      <c r="BM1324" s="58"/>
      <c r="BN1324" s="58"/>
      <c r="BO1324" s="58"/>
      <c r="BP1324" s="58"/>
      <c r="BQ1324" s="58"/>
      <c r="BR1324" s="58"/>
      <c r="BS1324" s="58"/>
      <c r="BT1324" s="58"/>
      <c r="BU1324" s="58"/>
      <c r="BV1324" s="58"/>
      <c r="BW1324" s="58"/>
      <c r="BX1324" s="58"/>
      <c r="BY1324" s="58"/>
      <c r="BZ1324" s="58"/>
      <c r="CA1324" s="58"/>
      <c r="CB1324" s="58"/>
      <c r="CC1324" s="58"/>
      <c r="CD1324" s="58"/>
      <c r="CE1324" s="58"/>
      <c r="CF1324" s="58"/>
      <c r="CG1324" s="58"/>
      <c r="CH1324" s="58"/>
      <c r="CI1324" s="58"/>
      <c r="CJ1324" s="58"/>
    </row>
    <row r="1325" spans="1:110" s="71" customFormat="1" ht="12.75" customHeight="1" x14ac:dyDescent="0.2">
      <c r="A1325" s="72"/>
      <c r="B1325" s="67" t="s">
        <v>147</v>
      </c>
      <c r="C1325" s="60" t="s">
        <v>148</v>
      </c>
      <c r="D1325" s="60"/>
      <c r="E1325" s="70">
        <f t="shared" si="18"/>
        <v>0</v>
      </c>
      <c r="F1325" s="70"/>
      <c r="G1325" s="70"/>
      <c r="H1325" s="60"/>
      <c r="I1325" s="57"/>
      <c r="J1325" s="57"/>
      <c r="K1325" s="57"/>
      <c r="L1325" s="58"/>
      <c r="M1325" s="58"/>
      <c r="N1325" s="58"/>
      <c r="O1325" s="58"/>
      <c r="P1325" s="58"/>
      <c r="Q1325" s="58"/>
      <c r="R1325" s="58"/>
      <c r="S1325" s="58"/>
      <c r="T1325" s="58"/>
      <c r="U1325" s="58"/>
      <c r="V1325" s="58"/>
      <c r="W1325" s="58"/>
      <c r="X1325" s="58"/>
      <c r="Y1325" s="58"/>
      <c r="Z1325" s="58"/>
      <c r="AA1325" s="58"/>
      <c r="AB1325" s="58"/>
      <c r="AC1325" s="58"/>
      <c r="AD1325" s="58"/>
      <c r="AE1325" s="58"/>
      <c r="AF1325" s="58"/>
      <c r="AG1325" s="58"/>
      <c r="AH1325" s="58"/>
      <c r="AI1325" s="58"/>
      <c r="AJ1325" s="58"/>
      <c r="AK1325" s="58"/>
      <c r="AL1325" s="58"/>
      <c r="AM1325" s="58"/>
      <c r="AN1325" s="58"/>
      <c r="AO1325" s="58"/>
      <c r="AP1325" s="58"/>
      <c r="AQ1325" s="58"/>
      <c r="AR1325" s="58"/>
      <c r="AS1325" s="58"/>
      <c r="AT1325" s="58"/>
      <c r="AU1325" s="58"/>
      <c r="AV1325" s="58"/>
      <c r="AW1325" s="58"/>
      <c r="AX1325" s="58"/>
      <c r="AY1325" s="58"/>
      <c r="AZ1325" s="58"/>
      <c r="BA1325" s="58"/>
      <c r="BB1325" s="58"/>
      <c r="BC1325" s="58"/>
      <c r="BD1325" s="58"/>
      <c r="BE1325" s="58"/>
      <c r="BF1325" s="58"/>
      <c r="BG1325" s="58"/>
      <c r="BH1325" s="58"/>
      <c r="BI1325" s="58"/>
      <c r="BJ1325" s="58"/>
      <c r="BK1325" s="58"/>
      <c r="BL1325" s="58"/>
      <c r="BM1325" s="58"/>
      <c r="BN1325" s="58"/>
      <c r="BO1325" s="58"/>
      <c r="BP1325" s="58"/>
      <c r="BQ1325" s="58"/>
      <c r="BR1325" s="58"/>
      <c r="BS1325" s="58"/>
      <c r="BT1325" s="58"/>
      <c r="BU1325" s="58"/>
      <c r="BV1325" s="58"/>
      <c r="BW1325" s="58"/>
      <c r="BX1325" s="58"/>
      <c r="BY1325" s="58"/>
      <c r="BZ1325" s="58"/>
      <c r="CA1325" s="58"/>
      <c r="CB1325" s="58"/>
      <c r="CC1325" s="58"/>
      <c r="CD1325" s="58"/>
      <c r="CE1325" s="58"/>
      <c r="CF1325" s="58"/>
      <c r="CG1325" s="58"/>
      <c r="CH1325" s="58"/>
      <c r="CI1325" s="58"/>
      <c r="CJ1325" s="58"/>
    </row>
    <row r="1326" spans="1:110" s="71" customFormat="1" ht="12.75" customHeight="1" x14ac:dyDescent="0.2">
      <c r="A1326" s="72"/>
      <c r="B1326" s="67"/>
      <c r="C1326" s="60" t="s">
        <v>17</v>
      </c>
      <c r="D1326" s="60"/>
      <c r="E1326" s="70">
        <f t="shared" si="18"/>
        <v>0</v>
      </c>
      <c r="F1326" s="70"/>
      <c r="G1326" s="70"/>
      <c r="H1326" s="60"/>
      <c r="I1326" s="57"/>
      <c r="J1326" s="57"/>
      <c r="K1326" s="57"/>
      <c r="L1326" s="58"/>
      <c r="M1326" s="58"/>
      <c r="N1326" s="58"/>
      <c r="O1326" s="58"/>
      <c r="P1326" s="58"/>
      <c r="Q1326" s="58"/>
      <c r="R1326" s="58"/>
      <c r="S1326" s="58"/>
      <c r="T1326" s="58"/>
      <c r="U1326" s="58"/>
      <c r="V1326" s="58"/>
      <c r="W1326" s="58"/>
      <c r="X1326" s="58"/>
      <c r="Y1326" s="58"/>
      <c r="Z1326" s="58"/>
      <c r="AA1326" s="58"/>
      <c r="AB1326" s="58"/>
      <c r="AC1326" s="58"/>
      <c r="AD1326" s="58"/>
      <c r="AE1326" s="58"/>
      <c r="AF1326" s="58"/>
      <c r="AG1326" s="58"/>
      <c r="AH1326" s="58"/>
      <c r="AI1326" s="58"/>
      <c r="AJ1326" s="58"/>
      <c r="AK1326" s="58"/>
      <c r="AL1326" s="58"/>
      <c r="AM1326" s="58"/>
      <c r="AN1326" s="58"/>
      <c r="AO1326" s="58"/>
      <c r="AP1326" s="58"/>
      <c r="AQ1326" s="58"/>
      <c r="AR1326" s="58"/>
      <c r="AS1326" s="58"/>
      <c r="AT1326" s="58"/>
      <c r="AU1326" s="58"/>
      <c r="AV1326" s="58"/>
      <c r="AW1326" s="58"/>
      <c r="AX1326" s="58"/>
      <c r="AY1326" s="58"/>
      <c r="AZ1326" s="58"/>
      <c r="BA1326" s="58"/>
      <c r="BB1326" s="58"/>
      <c r="BC1326" s="58"/>
      <c r="BD1326" s="58"/>
      <c r="BE1326" s="58"/>
      <c r="BF1326" s="58"/>
      <c r="BG1326" s="58"/>
      <c r="BH1326" s="58"/>
      <c r="BI1326" s="58"/>
      <c r="BJ1326" s="58"/>
      <c r="BK1326" s="58"/>
      <c r="BL1326" s="58"/>
      <c r="BM1326" s="58"/>
      <c r="BN1326" s="58"/>
      <c r="BO1326" s="58"/>
      <c r="BP1326" s="58"/>
      <c r="BQ1326" s="58"/>
      <c r="BR1326" s="58"/>
      <c r="BS1326" s="58"/>
      <c r="BT1326" s="58"/>
      <c r="BU1326" s="58"/>
      <c r="BV1326" s="58"/>
      <c r="BW1326" s="58"/>
      <c r="BX1326" s="58"/>
      <c r="BY1326" s="58"/>
      <c r="BZ1326" s="58"/>
      <c r="CA1326" s="58"/>
      <c r="CB1326" s="58"/>
      <c r="CC1326" s="58"/>
      <c r="CD1326" s="58"/>
      <c r="CE1326" s="58"/>
      <c r="CF1326" s="58"/>
      <c r="CG1326" s="58"/>
      <c r="CH1326" s="58"/>
      <c r="CI1326" s="58"/>
      <c r="CJ1326" s="58"/>
    </row>
    <row r="1327" spans="1:110" s="71" customFormat="1" ht="12.75" customHeight="1" x14ac:dyDescent="0.2">
      <c r="A1327" s="72"/>
      <c r="B1327" s="63" t="s">
        <v>150</v>
      </c>
      <c r="C1327" s="60" t="s">
        <v>64</v>
      </c>
      <c r="D1327" s="68"/>
      <c r="E1327" s="70">
        <f t="shared" si="18"/>
        <v>0</v>
      </c>
      <c r="F1327" s="70"/>
      <c r="G1327" s="70"/>
      <c r="H1327" s="68"/>
      <c r="I1327" s="57"/>
      <c r="J1327" s="57"/>
      <c r="K1327" s="57"/>
      <c r="L1327" s="58"/>
      <c r="M1327" s="58"/>
      <c r="N1327" s="58"/>
      <c r="O1327" s="58"/>
      <c r="P1327" s="58"/>
      <c r="Q1327" s="58"/>
      <c r="R1327" s="58"/>
      <c r="S1327" s="58"/>
      <c r="T1327" s="58"/>
      <c r="U1327" s="58"/>
      <c r="V1327" s="58"/>
      <c r="W1327" s="58"/>
      <c r="X1327" s="58"/>
      <c r="Y1327" s="58"/>
      <c r="Z1327" s="58"/>
      <c r="AA1327" s="58"/>
      <c r="AB1327" s="58"/>
      <c r="AC1327" s="58"/>
      <c r="AD1327" s="58"/>
      <c r="AE1327" s="58"/>
      <c r="AF1327" s="58"/>
      <c r="AG1327" s="58"/>
      <c r="AH1327" s="58"/>
      <c r="AI1327" s="58"/>
      <c r="AJ1327" s="58"/>
      <c r="AK1327" s="58"/>
      <c r="AL1327" s="58"/>
      <c r="AM1327" s="58"/>
      <c r="AN1327" s="58"/>
      <c r="AO1327" s="58"/>
      <c r="AP1327" s="58"/>
      <c r="AQ1327" s="58"/>
      <c r="AR1327" s="58"/>
      <c r="AS1327" s="58"/>
      <c r="AT1327" s="58"/>
      <c r="AU1327" s="58"/>
      <c r="AV1327" s="58"/>
      <c r="AW1327" s="58"/>
      <c r="AX1327" s="58"/>
      <c r="AY1327" s="58"/>
      <c r="AZ1327" s="58"/>
      <c r="BA1327" s="58"/>
      <c r="BB1327" s="58"/>
      <c r="BC1327" s="58"/>
      <c r="BD1327" s="58"/>
      <c r="BE1327" s="58"/>
      <c r="BF1327" s="58"/>
      <c r="BG1327" s="58"/>
      <c r="BH1327" s="58"/>
      <c r="BI1327" s="58"/>
      <c r="BJ1327" s="58"/>
      <c r="BK1327" s="58"/>
      <c r="BL1327" s="58"/>
      <c r="BM1327" s="58"/>
      <c r="BN1327" s="58"/>
      <c r="BO1327" s="58"/>
      <c r="BP1327" s="58"/>
      <c r="BQ1327" s="58"/>
      <c r="BR1327" s="58"/>
      <c r="BS1327" s="58"/>
      <c r="BT1327" s="58"/>
      <c r="BU1327" s="58"/>
      <c r="BV1327" s="58"/>
      <c r="BW1327" s="58"/>
      <c r="BX1327" s="58"/>
      <c r="BY1327" s="58"/>
      <c r="BZ1327" s="58"/>
      <c r="CA1327" s="58"/>
      <c r="CB1327" s="58"/>
      <c r="CC1327" s="58"/>
      <c r="CD1327" s="58"/>
      <c r="CE1327" s="58"/>
      <c r="CF1327" s="58"/>
      <c r="CG1327" s="58"/>
      <c r="CH1327" s="58"/>
      <c r="CI1327" s="58"/>
      <c r="CJ1327" s="58"/>
    </row>
    <row r="1328" spans="1:110" s="71" customFormat="1" ht="12.75" customHeight="1" x14ac:dyDescent="0.2">
      <c r="A1328" s="76"/>
      <c r="B1328" s="63"/>
      <c r="C1328" s="60" t="s">
        <v>17</v>
      </c>
      <c r="D1328" s="68"/>
      <c r="E1328" s="70">
        <f t="shared" si="18"/>
        <v>0</v>
      </c>
      <c r="F1328" s="70"/>
      <c r="G1328" s="70"/>
      <c r="H1328" s="68"/>
      <c r="I1328" s="57"/>
      <c r="J1328" s="57"/>
      <c r="K1328" s="57"/>
      <c r="L1328" s="58"/>
      <c r="M1328" s="58"/>
      <c r="N1328" s="58"/>
      <c r="O1328" s="58"/>
      <c r="P1328" s="58"/>
      <c r="Q1328" s="58"/>
      <c r="R1328" s="58"/>
      <c r="S1328" s="58"/>
      <c r="T1328" s="58"/>
      <c r="U1328" s="58"/>
      <c r="V1328" s="58"/>
      <c r="W1328" s="58"/>
      <c r="X1328" s="58"/>
      <c r="Y1328" s="58"/>
      <c r="Z1328" s="58"/>
      <c r="AA1328" s="58"/>
      <c r="AB1328" s="58"/>
      <c r="AC1328" s="58"/>
      <c r="AD1328" s="58"/>
      <c r="AE1328" s="58"/>
      <c r="AF1328" s="58"/>
      <c r="AG1328" s="58"/>
      <c r="AH1328" s="58"/>
      <c r="AI1328" s="58"/>
      <c r="AJ1328" s="58"/>
      <c r="AK1328" s="58"/>
      <c r="AL1328" s="58"/>
      <c r="AM1328" s="58"/>
      <c r="AN1328" s="58"/>
      <c r="AO1328" s="58"/>
      <c r="AP1328" s="58"/>
      <c r="AQ1328" s="58"/>
      <c r="AR1328" s="58"/>
      <c r="AS1328" s="58"/>
      <c r="AT1328" s="58"/>
      <c r="AU1328" s="58"/>
      <c r="AV1328" s="58"/>
      <c r="AW1328" s="58"/>
      <c r="AX1328" s="58"/>
      <c r="AY1328" s="58"/>
      <c r="AZ1328" s="58"/>
      <c r="BA1328" s="58"/>
      <c r="BB1328" s="58"/>
      <c r="BC1328" s="58"/>
      <c r="BD1328" s="58"/>
      <c r="BE1328" s="58"/>
      <c r="BF1328" s="58"/>
      <c r="BG1328" s="58"/>
      <c r="BH1328" s="58"/>
      <c r="BI1328" s="58"/>
      <c r="BJ1328" s="58"/>
      <c r="BK1328" s="58"/>
      <c r="BL1328" s="58"/>
      <c r="BM1328" s="58"/>
      <c r="BN1328" s="58"/>
      <c r="BO1328" s="58"/>
      <c r="BP1328" s="58"/>
      <c r="BQ1328" s="58"/>
      <c r="BR1328" s="58"/>
      <c r="BS1328" s="58"/>
      <c r="BT1328" s="58"/>
      <c r="BU1328" s="58"/>
      <c r="BV1328" s="58"/>
      <c r="BW1328" s="58"/>
      <c r="BX1328" s="58"/>
      <c r="BY1328" s="58"/>
      <c r="BZ1328" s="58"/>
      <c r="CA1328" s="58"/>
      <c r="CB1328" s="58"/>
      <c r="CC1328" s="58"/>
      <c r="CD1328" s="58"/>
      <c r="CE1328" s="58"/>
      <c r="CF1328" s="58"/>
      <c r="CG1328" s="58"/>
      <c r="CH1328" s="58"/>
      <c r="CI1328" s="58"/>
      <c r="CJ1328" s="58"/>
    </row>
    <row r="1329" spans="1:88" s="65" customFormat="1" ht="12.75" customHeight="1" x14ac:dyDescent="0.2">
      <c r="A1329" s="18">
        <v>47</v>
      </c>
      <c r="B1329" s="69" t="s">
        <v>195</v>
      </c>
      <c r="C1329" s="60"/>
      <c r="D1329" s="68"/>
      <c r="E1329" s="64">
        <f t="shared" si="18"/>
        <v>1</v>
      </c>
      <c r="F1329" s="64">
        <v>1</v>
      </c>
      <c r="G1329" s="70"/>
      <c r="H1329" s="68"/>
    </row>
    <row r="1330" spans="1:88" s="71" customFormat="1" ht="12.75" customHeight="1" x14ac:dyDescent="0.2">
      <c r="A1330" s="72"/>
      <c r="B1330" s="81"/>
      <c r="C1330" s="60" t="s">
        <v>17</v>
      </c>
      <c r="D1330" s="61"/>
      <c r="E1330" s="64">
        <f t="shared" si="18"/>
        <v>53.167999999999999</v>
      </c>
      <c r="F1330" s="64">
        <f>F1332+F1334+F1336+F1338</f>
        <v>53.167999999999999</v>
      </c>
      <c r="G1330" s="70">
        <f>G1332+G1334+G1336+G1338</f>
        <v>0</v>
      </c>
      <c r="H1330" s="61"/>
      <c r="I1330" s="57"/>
      <c r="J1330" s="57"/>
      <c r="K1330" s="57"/>
      <c r="L1330" s="58"/>
      <c r="M1330" s="58"/>
      <c r="N1330" s="58"/>
      <c r="O1330" s="58"/>
      <c r="P1330" s="58"/>
      <c r="Q1330" s="58"/>
      <c r="R1330" s="58"/>
      <c r="S1330" s="58"/>
      <c r="T1330" s="58"/>
      <c r="U1330" s="58"/>
      <c r="V1330" s="58"/>
      <c r="W1330" s="58"/>
      <c r="X1330" s="58"/>
      <c r="Y1330" s="58"/>
      <c r="Z1330" s="58"/>
      <c r="AA1330" s="58"/>
      <c r="AB1330" s="58"/>
      <c r="AC1330" s="58"/>
      <c r="AD1330" s="58"/>
      <c r="AE1330" s="58"/>
      <c r="AF1330" s="58"/>
      <c r="AG1330" s="58"/>
      <c r="AH1330" s="58"/>
      <c r="AI1330" s="58"/>
      <c r="AJ1330" s="58"/>
      <c r="AK1330" s="58"/>
      <c r="AL1330" s="58"/>
      <c r="AM1330" s="58"/>
      <c r="AN1330" s="58"/>
      <c r="AO1330" s="58"/>
      <c r="AP1330" s="58"/>
      <c r="AQ1330" s="58"/>
      <c r="AR1330" s="58"/>
      <c r="AS1330" s="58"/>
      <c r="AT1330" s="58"/>
      <c r="AU1330" s="58"/>
      <c r="AV1330" s="58"/>
      <c r="AW1330" s="58"/>
      <c r="AX1330" s="58"/>
      <c r="AY1330" s="58"/>
      <c r="AZ1330" s="58"/>
      <c r="BA1330" s="58"/>
      <c r="BB1330" s="58"/>
      <c r="BC1330" s="58"/>
      <c r="BD1330" s="58"/>
      <c r="BE1330" s="58"/>
      <c r="BF1330" s="58"/>
      <c r="BG1330" s="58"/>
      <c r="BH1330" s="58"/>
      <c r="BI1330" s="58"/>
      <c r="BJ1330" s="58"/>
      <c r="BK1330" s="58"/>
      <c r="BL1330" s="58"/>
      <c r="BM1330" s="58"/>
      <c r="BN1330" s="58"/>
      <c r="BO1330" s="58"/>
      <c r="BP1330" s="58"/>
      <c r="BQ1330" s="58"/>
      <c r="BR1330" s="58"/>
      <c r="BS1330" s="58"/>
      <c r="BT1330" s="58"/>
      <c r="BU1330" s="58"/>
      <c r="BV1330" s="58"/>
      <c r="BW1330" s="58"/>
      <c r="BX1330" s="58"/>
      <c r="BY1330" s="58"/>
      <c r="BZ1330" s="58"/>
      <c r="CA1330" s="58"/>
      <c r="CB1330" s="58"/>
      <c r="CC1330" s="58"/>
      <c r="CD1330" s="58"/>
      <c r="CE1330" s="58"/>
      <c r="CF1330" s="58"/>
      <c r="CG1330" s="58"/>
      <c r="CH1330" s="58"/>
      <c r="CI1330" s="58"/>
      <c r="CJ1330" s="58"/>
    </row>
    <row r="1331" spans="1:88" s="71" customFormat="1" ht="12.75" customHeight="1" x14ac:dyDescent="0.2">
      <c r="A1331" s="72"/>
      <c r="B1331" s="77" t="s">
        <v>143</v>
      </c>
      <c r="C1331" s="60" t="s">
        <v>20</v>
      </c>
      <c r="D1331" s="60"/>
      <c r="E1331" s="64">
        <f t="shared" si="18"/>
        <v>0.03</v>
      </c>
      <c r="F1331" s="64">
        <v>0.03</v>
      </c>
      <c r="G1331" s="70"/>
      <c r="H1331" s="60"/>
      <c r="I1331" s="57"/>
      <c r="J1331" s="57"/>
      <c r="K1331" s="57"/>
      <c r="L1331" s="58"/>
      <c r="M1331" s="58"/>
      <c r="N1331" s="58"/>
      <c r="O1331" s="58"/>
      <c r="P1331" s="58"/>
      <c r="Q1331" s="58"/>
      <c r="R1331" s="58"/>
      <c r="S1331" s="58"/>
      <c r="T1331" s="58"/>
      <c r="U1331" s="58"/>
      <c r="V1331" s="58"/>
      <c r="W1331" s="58"/>
      <c r="X1331" s="58"/>
      <c r="Y1331" s="58"/>
      <c r="Z1331" s="58"/>
      <c r="AA1331" s="58"/>
      <c r="AB1331" s="58"/>
      <c r="AC1331" s="58"/>
      <c r="AD1331" s="58"/>
      <c r="AE1331" s="58"/>
      <c r="AF1331" s="58"/>
      <c r="AG1331" s="58"/>
      <c r="AH1331" s="58"/>
      <c r="AI1331" s="58"/>
      <c r="AJ1331" s="58"/>
      <c r="AK1331" s="58"/>
      <c r="AL1331" s="58"/>
      <c r="AM1331" s="58"/>
      <c r="AN1331" s="58"/>
      <c r="AO1331" s="58"/>
      <c r="AP1331" s="58"/>
      <c r="AQ1331" s="58"/>
      <c r="AR1331" s="58"/>
      <c r="AS1331" s="58"/>
      <c r="AT1331" s="58"/>
      <c r="AU1331" s="58"/>
      <c r="AV1331" s="58"/>
      <c r="AW1331" s="58"/>
      <c r="AX1331" s="58"/>
      <c r="AY1331" s="58"/>
      <c r="AZ1331" s="58"/>
      <c r="BA1331" s="58"/>
      <c r="BB1331" s="58"/>
      <c r="BC1331" s="58"/>
      <c r="BD1331" s="58"/>
      <c r="BE1331" s="58"/>
      <c r="BF1331" s="58"/>
      <c r="BG1331" s="58"/>
      <c r="BH1331" s="58"/>
      <c r="BI1331" s="58"/>
      <c r="BJ1331" s="58"/>
      <c r="BK1331" s="58"/>
      <c r="BL1331" s="58"/>
      <c r="BM1331" s="58"/>
      <c r="BN1331" s="58"/>
      <c r="BO1331" s="58"/>
      <c r="BP1331" s="58"/>
      <c r="BQ1331" s="58"/>
      <c r="BR1331" s="58"/>
      <c r="BS1331" s="58"/>
      <c r="BT1331" s="58"/>
      <c r="BU1331" s="58"/>
      <c r="BV1331" s="58"/>
      <c r="BW1331" s="58"/>
      <c r="BX1331" s="58"/>
      <c r="BY1331" s="58"/>
      <c r="BZ1331" s="58"/>
      <c r="CA1331" s="58"/>
      <c r="CB1331" s="58"/>
      <c r="CC1331" s="58"/>
      <c r="CD1331" s="58"/>
      <c r="CE1331" s="58"/>
      <c r="CF1331" s="58"/>
      <c r="CG1331" s="58"/>
      <c r="CH1331" s="58"/>
      <c r="CI1331" s="58"/>
      <c r="CJ1331" s="58"/>
    </row>
    <row r="1332" spans="1:88" s="71" customFormat="1" ht="12.75" customHeight="1" x14ac:dyDescent="0.2">
      <c r="A1332" s="72"/>
      <c r="B1332" s="78"/>
      <c r="C1332" s="60" t="s">
        <v>17</v>
      </c>
      <c r="D1332" s="60"/>
      <c r="E1332" s="64">
        <f t="shared" si="18"/>
        <v>53.167999999999999</v>
      </c>
      <c r="F1332" s="64">
        <v>53.167999999999999</v>
      </c>
      <c r="G1332" s="70"/>
      <c r="H1332" s="60"/>
      <c r="I1332" s="57"/>
      <c r="J1332" s="57"/>
      <c r="K1332" s="57"/>
      <c r="L1332" s="58"/>
      <c r="M1332" s="58"/>
      <c r="N1332" s="58"/>
      <c r="O1332" s="58"/>
      <c r="P1332" s="58"/>
      <c r="Q1332" s="58"/>
      <c r="R1332" s="58"/>
      <c r="S1332" s="58"/>
      <c r="T1332" s="58"/>
      <c r="U1332" s="58"/>
      <c r="V1332" s="58"/>
      <c r="W1332" s="58"/>
      <c r="X1332" s="58"/>
      <c r="Y1332" s="58"/>
      <c r="Z1332" s="58"/>
      <c r="AA1332" s="58"/>
      <c r="AB1332" s="58"/>
      <c r="AC1332" s="58"/>
      <c r="AD1332" s="58"/>
      <c r="AE1332" s="58"/>
      <c r="AF1332" s="58"/>
      <c r="AG1332" s="58"/>
      <c r="AH1332" s="58"/>
      <c r="AI1332" s="58"/>
      <c r="AJ1332" s="58"/>
      <c r="AK1332" s="58"/>
      <c r="AL1332" s="58"/>
      <c r="AM1332" s="58"/>
      <c r="AN1332" s="58"/>
      <c r="AO1332" s="58"/>
      <c r="AP1332" s="58"/>
      <c r="AQ1332" s="58"/>
      <c r="AR1332" s="58"/>
      <c r="AS1332" s="58"/>
      <c r="AT1332" s="58"/>
      <c r="AU1332" s="58"/>
      <c r="AV1332" s="58"/>
      <c r="AW1332" s="58"/>
      <c r="AX1332" s="58"/>
      <c r="AY1332" s="58"/>
      <c r="AZ1332" s="58"/>
      <c r="BA1332" s="58"/>
      <c r="BB1332" s="58"/>
      <c r="BC1332" s="58"/>
      <c r="BD1332" s="58"/>
      <c r="BE1332" s="58"/>
      <c r="BF1332" s="58"/>
      <c r="BG1332" s="58"/>
      <c r="BH1332" s="58"/>
      <c r="BI1332" s="58"/>
      <c r="BJ1332" s="58"/>
      <c r="BK1332" s="58"/>
      <c r="BL1332" s="58"/>
      <c r="BM1332" s="58"/>
      <c r="BN1332" s="58"/>
      <c r="BO1332" s="58"/>
      <c r="BP1332" s="58"/>
      <c r="BQ1332" s="58"/>
      <c r="BR1332" s="58"/>
      <c r="BS1332" s="58"/>
      <c r="BT1332" s="58"/>
      <c r="BU1332" s="58"/>
      <c r="BV1332" s="58"/>
      <c r="BW1332" s="58"/>
      <c r="BX1332" s="58"/>
      <c r="BY1332" s="58"/>
      <c r="BZ1332" s="58"/>
      <c r="CA1332" s="58"/>
      <c r="CB1332" s="58"/>
      <c r="CC1332" s="58"/>
      <c r="CD1332" s="58"/>
      <c r="CE1332" s="58"/>
      <c r="CF1332" s="58"/>
      <c r="CG1332" s="58"/>
      <c r="CH1332" s="58"/>
      <c r="CI1332" s="58"/>
      <c r="CJ1332" s="58"/>
    </row>
    <row r="1333" spans="1:88" s="71" customFormat="1" ht="12.75" customHeight="1" x14ac:dyDescent="0.2">
      <c r="A1333" s="72"/>
      <c r="B1333" s="77" t="s">
        <v>145</v>
      </c>
      <c r="C1333" s="60" t="s">
        <v>20</v>
      </c>
      <c r="D1333" s="60"/>
      <c r="E1333" s="64">
        <f t="shared" si="18"/>
        <v>0</v>
      </c>
      <c r="F1333" s="64"/>
      <c r="G1333" s="70"/>
      <c r="H1333" s="60"/>
      <c r="I1333" s="57"/>
      <c r="J1333" s="57"/>
      <c r="K1333" s="57"/>
      <c r="L1333" s="58"/>
      <c r="M1333" s="58"/>
      <c r="N1333" s="58"/>
      <c r="O1333" s="58"/>
      <c r="P1333" s="58"/>
      <c r="Q1333" s="58"/>
      <c r="R1333" s="58"/>
      <c r="S1333" s="58"/>
      <c r="T1333" s="58"/>
      <c r="U1333" s="58"/>
      <c r="V1333" s="58"/>
      <c r="W1333" s="58"/>
      <c r="X1333" s="58"/>
      <c r="Y1333" s="58"/>
      <c r="Z1333" s="58"/>
      <c r="AA1333" s="58"/>
      <c r="AB1333" s="58"/>
      <c r="AC1333" s="58"/>
      <c r="AD1333" s="58"/>
      <c r="AE1333" s="58"/>
      <c r="AF1333" s="58"/>
      <c r="AG1333" s="58"/>
      <c r="AH1333" s="58"/>
      <c r="AI1333" s="58"/>
      <c r="AJ1333" s="58"/>
      <c r="AK1333" s="58"/>
      <c r="AL1333" s="58"/>
      <c r="AM1333" s="58"/>
      <c r="AN1333" s="58"/>
      <c r="AO1333" s="58"/>
      <c r="AP1333" s="58"/>
      <c r="AQ1333" s="58"/>
      <c r="AR1333" s="58"/>
      <c r="AS1333" s="58"/>
      <c r="AT1333" s="58"/>
      <c r="AU1333" s="58"/>
      <c r="AV1333" s="58"/>
      <c r="AW1333" s="58"/>
      <c r="AX1333" s="58"/>
      <c r="AY1333" s="58"/>
      <c r="AZ1333" s="58"/>
      <c r="BA1333" s="58"/>
      <c r="BB1333" s="58"/>
      <c r="BC1333" s="58"/>
      <c r="BD1333" s="58"/>
      <c r="BE1333" s="58"/>
      <c r="BF1333" s="58"/>
      <c r="BG1333" s="58"/>
      <c r="BH1333" s="58"/>
      <c r="BI1333" s="58"/>
      <c r="BJ1333" s="58"/>
      <c r="BK1333" s="58"/>
      <c r="BL1333" s="58"/>
      <c r="BM1333" s="58"/>
      <c r="BN1333" s="58"/>
      <c r="BO1333" s="58"/>
      <c r="BP1333" s="58"/>
      <c r="BQ1333" s="58"/>
      <c r="BR1333" s="58"/>
      <c r="BS1333" s="58"/>
      <c r="BT1333" s="58"/>
      <c r="BU1333" s="58"/>
      <c r="BV1333" s="58"/>
      <c r="BW1333" s="58"/>
      <c r="BX1333" s="58"/>
      <c r="BY1333" s="58"/>
      <c r="BZ1333" s="58"/>
      <c r="CA1333" s="58"/>
      <c r="CB1333" s="58"/>
      <c r="CC1333" s="58"/>
      <c r="CD1333" s="58"/>
      <c r="CE1333" s="58"/>
      <c r="CF1333" s="58"/>
      <c r="CG1333" s="58"/>
      <c r="CH1333" s="58"/>
      <c r="CI1333" s="58"/>
      <c r="CJ1333" s="58"/>
    </row>
    <row r="1334" spans="1:88" s="71" customFormat="1" ht="12.75" customHeight="1" x14ac:dyDescent="0.2">
      <c r="A1334" s="72"/>
      <c r="B1334" s="78"/>
      <c r="C1334" s="60" t="s">
        <v>17</v>
      </c>
      <c r="D1334" s="60"/>
      <c r="E1334" s="64">
        <f t="shared" si="18"/>
        <v>0</v>
      </c>
      <c r="F1334" s="64"/>
      <c r="G1334" s="70"/>
      <c r="H1334" s="60"/>
      <c r="I1334" s="57"/>
      <c r="J1334" s="57"/>
      <c r="K1334" s="57"/>
      <c r="L1334" s="58"/>
      <c r="M1334" s="58"/>
      <c r="N1334" s="58"/>
      <c r="O1334" s="58"/>
      <c r="P1334" s="58"/>
      <c r="Q1334" s="58"/>
      <c r="R1334" s="58"/>
      <c r="S1334" s="58"/>
      <c r="T1334" s="58"/>
      <c r="U1334" s="58"/>
      <c r="V1334" s="58"/>
      <c r="W1334" s="58"/>
      <c r="X1334" s="58"/>
      <c r="Y1334" s="58"/>
      <c r="Z1334" s="58"/>
      <c r="AA1334" s="58"/>
      <c r="AB1334" s="58"/>
      <c r="AC1334" s="58"/>
      <c r="AD1334" s="58"/>
      <c r="AE1334" s="58"/>
      <c r="AF1334" s="58"/>
      <c r="AG1334" s="58"/>
      <c r="AH1334" s="58"/>
      <c r="AI1334" s="58"/>
      <c r="AJ1334" s="58"/>
      <c r="AK1334" s="58"/>
      <c r="AL1334" s="58"/>
      <c r="AM1334" s="58"/>
      <c r="AN1334" s="58"/>
      <c r="AO1334" s="58"/>
      <c r="AP1334" s="58"/>
      <c r="AQ1334" s="58"/>
      <c r="AR1334" s="58"/>
      <c r="AS1334" s="58"/>
      <c r="AT1334" s="58"/>
      <c r="AU1334" s="58"/>
      <c r="AV1334" s="58"/>
      <c r="AW1334" s="58"/>
      <c r="AX1334" s="58"/>
      <c r="AY1334" s="58"/>
      <c r="AZ1334" s="58"/>
      <c r="BA1334" s="58"/>
      <c r="BB1334" s="58"/>
      <c r="BC1334" s="58"/>
      <c r="BD1334" s="58"/>
      <c r="BE1334" s="58"/>
      <c r="BF1334" s="58"/>
      <c r="BG1334" s="58"/>
      <c r="BH1334" s="58"/>
      <c r="BI1334" s="58"/>
      <c r="BJ1334" s="58"/>
      <c r="BK1334" s="58"/>
      <c r="BL1334" s="58"/>
      <c r="BM1334" s="58"/>
      <c r="BN1334" s="58"/>
      <c r="BO1334" s="58"/>
      <c r="BP1334" s="58"/>
      <c r="BQ1334" s="58"/>
      <c r="BR1334" s="58"/>
      <c r="BS1334" s="58"/>
      <c r="BT1334" s="58"/>
      <c r="BU1334" s="58"/>
      <c r="BV1334" s="58"/>
      <c r="BW1334" s="58"/>
      <c r="BX1334" s="58"/>
      <c r="BY1334" s="58"/>
      <c r="BZ1334" s="58"/>
      <c r="CA1334" s="58"/>
      <c r="CB1334" s="58"/>
      <c r="CC1334" s="58"/>
      <c r="CD1334" s="58"/>
      <c r="CE1334" s="58"/>
      <c r="CF1334" s="58"/>
      <c r="CG1334" s="58"/>
      <c r="CH1334" s="58"/>
      <c r="CI1334" s="58"/>
      <c r="CJ1334" s="58"/>
    </row>
    <row r="1335" spans="1:88" s="71" customFormat="1" ht="12.75" customHeight="1" x14ac:dyDescent="0.2">
      <c r="A1335" s="72"/>
      <c r="B1335" s="79" t="s">
        <v>147</v>
      </c>
      <c r="C1335" s="60" t="s">
        <v>148</v>
      </c>
      <c r="D1335" s="60"/>
      <c r="E1335" s="64">
        <f t="shared" si="18"/>
        <v>0</v>
      </c>
      <c r="F1335" s="64"/>
      <c r="G1335" s="70"/>
      <c r="H1335" s="60"/>
      <c r="I1335" s="57"/>
      <c r="J1335" s="57"/>
      <c r="K1335" s="57"/>
      <c r="L1335" s="58"/>
      <c r="M1335" s="58"/>
      <c r="N1335" s="58"/>
      <c r="O1335" s="58"/>
      <c r="P1335" s="58"/>
      <c r="Q1335" s="58"/>
      <c r="R1335" s="58"/>
      <c r="S1335" s="58"/>
      <c r="T1335" s="58"/>
      <c r="U1335" s="58"/>
      <c r="V1335" s="58"/>
      <c r="W1335" s="58"/>
      <c r="X1335" s="58"/>
      <c r="Y1335" s="58"/>
      <c r="Z1335" s="58"/>
      <c r="AA1335" s="58"/>
      <c r="AB1335" s="58"/>
      <c r="AC1335" s="58"/>
      <c r="AD1335" s="58"/>
      <c r="AE1335" s="58"/>
      <c r="AF1335" s="58"/>
      <c r="AG1335" s="58"/>
      <c r="AH1335" s="58"/>
      <c r="AI1335" s="58"/>
      <c r="AJ1335" s="58"/>
      <c r="AK1335" s="58"/>
      <c r="AL1335" s="58"/>
      <c r="AM1335" s="58"/>
      <c r="AN1335" s="58"/>
      <c r="AO1335" s="58"/>
      <c r="AP1335" s="58"/>
      <c r="AQ1335" s="58"/>
      <c r="AR1335" s="58"/>
      <c r="AS1335" s="58"/>
      <c r="AT1335" s="58"/>
      <c r="AU1335" s="58"/>
      <c r="AV1335" s="58"/>
      <c r="AW1335" s="58"/>
      <c r="AX1335" s="58"/>
      <c r="AY1335" s="58"/>
      <c r="AZ1335" s="58"/>
      <c r="BA1335" s="58"/>
      <c r="BB1335" s="58"/>
      <c r="BC1335" s="58"/>
      <c r="BD1335" s="58"/>
      <c r="BE1335" s="58"/>
      <c r="BF1335" s="58"/>
      <c r="BG1335" s="58"/>
      <c r="BH1335" s="58"/>
      <c r="BI1335" s="58"/>
      <c r="BJ1335" s="58"/>
      <c r="BK1335" s="58"/>
      <c r="BL1335" s="58"/>
      <c r="BM1335" s="58"/>
      <c r="BN1335" s="58"/>
      <c r="BO1335" s="58"/>
      <c r="BP1335" s="58"/>
      <c r="BQ1335" s="58"/>
      <c r="BR1335" s="58"/>
      <c r="BS1335" s="58"/>
      <c r="BT1335" s="58"/>
      <c r="BU1335" s="58"/>
      <c r="BV1335" s="58"/>
      <c r="BW1335" s="58"/>
      <c r="BX1335" s="58"/>
      <c r="BY1335" s="58"/>
      <c r="BZ1335" s="58"/>
      <c r="CA1335" s="58"/>
      <c r="CB1335" s="58"/>
      <c r="CC1335" s="58"/>
      <c r="CD1335" s="58"/>
      <c r="CE1335" s="58"/>
      <c r="CF1335" s="58"/>
      <c r="CG1335" s="58"/>
      <c r="CH1335" s="58"/>
      <c r="CI1335" s="58"/>
      <c r="CJ1335" s="58"/>
    </row>
    <row r="1336" spans="1:88" s="71" customFormat="1" ht="12.75" customHeight="1" x14ac:dyDescent="0.2">
      <c r="A1336" s="72"/>
      <c r="B1336" s="80"/>
      <c r="C1336" s="60" t="s">
        <v>17</v>
      </c>
      <c r="D1336" s="60"/>
      <c r="E1336" s="64">
        <f t="shared" si="18"/>
        <v>0</v>
      </c>
      <c r="F1336" s="64"/>
      <c r="G1336" s="70"/>
      <c r="H1336" s="60"/>
      <c r="I1336" s="57"/>
      <c r="J1336" s="57"/>
      <c r="K1336" s="57"/>
      <c r="L1336" s="58"/>
      <c r="M1336" s="58"/>
      <c r="N1336" s="58"/>
      <c r="O1336" s="58"/>
      <c r="P1336" s="58"/>
      <c r="Q1336" s="58"/>
      <c r="R1336" s="58"/>
      <c r="S1336" s="58"/>
      <c r="T1336" s="58"/>
      <c r="U1336" s="58"/>
      <c r="V1336" s="58"/>
      <c r="W1336" s="58"/>
      <c r="X1336" s="58"/>
      <c r="Y1336" s="58"/>
      <c r="Z1336" s="58"/>
      <c r="AA1336" s="58"/>
      <c r="AB1336" s="58"/>
      <c r="AC1336" s="58"/>
      <c r="AD1336" s="58"/>
      <c r="AE1336" s="58"/>
      <c r="AF1336" s="58"/>
      <c r="AG1336" s="58"/>
      <c r="AH1336" s="58"/>
      <c r="AI1336" s="58"/>
      <c r="AJ1336" s="58"/>
      <c r="AK1336" s="58"/>
      <c r="AL1336" s="58"/>
      <c r="AM1336" s="58"/>
      <c r="AN1336" s="58"/>
      <c r="AO1336" s="58"/>
      <c r="AP1336" s="58"/>
      <c r="AQ1336" s="58"/>
      <c r="AR1336" s="58"/>
      <c r="AS1336" s="58"/>
      <c r="AT1336" s="58"/>
      <c r="AU1336" s="58"/>
      <c r="AV1336" s="58"/>
      <c r="AW1336" s="58"/>
      <c r="AX1336" s="58"/>
      <c r="AY1336" s="58"/>
      <c r="AZ1336" s="58"/>
      <c r="BA1336" s="58"/>
      <c r="BB1336" s="58"/>
      <c r="BC1336" s="58"/>
      <c r="BD1336" s="58"/>
      <c r="BE1336" s="58"/>
      <c r="BF1336" s="58"/>
      <c r="BG1336" s="58"/>
      <c r="BH1336" s="58"/>
      <c r="BI1336" s="58"/>
      <c r="BJ1336" s="58"/>
      <c r="BK1336" s="58"/>
      <c r="BL1336" s="58"/>
      <c r="BM1336" s="58"/>
      <c r="BN1336" s="58"/>
      <c r="BO1336" s="58"/>
      <c r="BP1336" s="58"/>
      <c r="BQ1336" s="58"/>
      <c r="BR1336" s="58"/>
      <c r="BS1336" s="58"/>
      <c r="BT1336" s="58"/>
      <c r="BU1336" s="58"/>
      <c r="BV1336" s="58"/>
      <c r="BW1336" s="58"/>
      <c r="BX1336" s="58"/>
      <c r="BY1336" s="58"/>
      <c r="BZ1336" s="58"/>
      <c r="CA1336" s="58"/>
      <c r="CB1336" s="58"/>
      <c r="CC1336" s="58"/>
      <c r="CD1336" s="58"/>
      <c r="CE1336" s="58"/>
      <c r="CF1336" s="58"/>
      <c r="CG1336" s="58"/>
      <c r="CH1336" s="58"/>
      <c r="CI1336" s="58"/>
      <c r="CJ1336" s="58"/>
    </row>
    <row r="1337" spans="1:88" s="71" customFormat="1" ht="12.75" customHeight="1" x14ac:dyDescent="0.2">
      <c r="A1337" s="72"/>
      <c r="B1337" s="77" t="s">
        <v>150</v>
      </c>
      <c r="C1337" s="60" t="s">
        <v>64</v>
      </c>
      <c r="D1337" s="68"/>
      <c r="E1337" s="64">
        <f t="shared" si="18"/>
        <v>0</v>
      </c>
      <c r="F1337" s="64"/>
      <c r="G1337" s="70"/>
      <c r="H1337" s="68"/>
      <c r="I1337" s="57"/>
      <c r="J1337" s="57"/>
      <c r="K1337" s="57"/>
      <c r="L1337" s="58"/>
      <c r="M1337" s="58"/>
      <c r="N1337" s="58"/>
      <c r="O1337" s="58"/>
      <c r="P1337" s="58"/>
      <c r="Q1337" s="58"/>
      <c r="R1337" s="58"/>
      <c r="S1337" s="58"/>
      <c r="T1337" s="58"/>
      <c r="U1337" s="58"/>
      <c r="V1337" s="58"/>
      <c r="W1337" s="58"/>
      <c r="X1337" s="58"/>
      <c r="Y1337" s="58"/>
      <c r="Z1337" s="58"/>
      <c r="AA1337" s="58"/>
      <c r="AB1337" s="58"/>
      <c r="AC1337" s="58"/>
      <c r="AD1337" s="58"/>
      <c r="AE1337" s="58"/>
      <c r="AF1337" s="58"/>
      <c r="AG1337" s="58"/>
      <c r="AH1337" s="58"/>
      <c r="AI1337" s="58"/>
      <c r="AJ1337" s="58"/>
      <c r="AK1337" s="58"/>
      <c r="AL1337" s="58"/>
      <c r="AM1337" s="58"/>
      <c r="AN1337" s="58"/>
      <c r="AO1337" s="58"/>
      <c r="AP1337" s="58"/>
      <c r="AQ1337" s="58"/>
      <c r="AR1337" s="58"/>
      <c r="AS1337" s="58"/>
      <c r="AT1337" s="58"/>
      <c r="AU1337" s="58"/>
      <c r="AV1337" s="58"/>
      <c r="AW1337" s="58"/>
      <c r="AX1337" s="58"/>
      <c r="AY1337" s="58"/>
      <c r="AZ1337" s="58"/>
      <c r="BA1337" s="58"/>
      <c r="BB1337" s="58"/>
      <c r="BC1337" s="58"/>
      <c r="BD1337" s="58"/>
      <c r="BE1337" s="58"/>
      <c r="BF1337" s="58"/>
      <c r="BG1337" s="58"/>
      <c r="BH1337" s="58"/>
      <c r="BI1337" s="58"/>
      <c r="BJ1337" s="58"/>
      <c r="BK1337" s="58"/>
      <c r="BL1337" s="58"/>
      <c r="BM1337" s="58"/>
      <c r="BN1337" s="58"/>
      <c r="BO1337" s="58"/>
      <c r="BP1337" s="58"/>
      <c r="BQ1337" s="58"/>
      <c r="BR1337" s="58"/>
      <c r="BS1337" s="58"/>
      <c r="BT1337" s="58"/>
      <c r="BU1337" s="58"/>
      <c r="BV1337" s="58"/>
      <c r="BW1337" s="58"/>
      <c r="BX1337" s="58"/>
      <c r="BY1337" s="58"/>
      <c r="BZ1337" s="58"/>
      <c r="CA1337" s="58"/>
      <c r="CB1337" s="58"/>
      <c r="CC1337" s="58"/>
      <c r="CD1337" s="58"/>
      <c r="CE1337" s="58"/>
      <c r="CF1337" s="58"/>
      <c r="CG1337" s="58"/>
      <c r="CH1337" s="58"/>
      <c r="CI1337" s="58"/>
      <c r="CJ1337" s="58"/>
    </row>
    <row r="1338" spans="1:88" s="71" customFormat="1" ht="12.75" customHeight="1" x14ac:dyDescent="0.2">
      <c r="A1338" s="76"/>
      <c r="B1338" s="78"/>
      <c r="C1338" s="60" t="s">
        <v>17</v>
      </c>
      <c r="D1338" s="68"/>
      <c r="E1338" s="64">
        <f t="shared" si="18"/>
        <v>0</v>
      </c>
      <c r="F1338" s="64"/>
      <c r="G1338" s="70"/>
      <c r="H1338" s="68"/>
      <c r="I1338" s="57"/>
      <c r="J1338" s="57"/>
      <c r="K1338" s="57"/>
      <c r="L1338" s="58"/>
      <c r="M1338" s="58"/>
      <c r="N1338" s="58"/>
      <c r="O1338" s="58"/>
      <c r="P1338" s="58"/>
      <c r="Q1338" s="58"/>
      <c r="R1338" s="58"/>
      <c r="S1338" s="58"/>
      <c r="T1338" s="58"/>
      <c r="U1338" s="58"/>
      <c r="V1338" s="58"/>
      <c r="W1338" s="58"/>
      <c r="X1338" s="58"/>
      <c r="Y1338" s="58"/>
      <c r="Z1338" s="58"/>
      <c r="AA1338" s="58"/>
      <c r="AB1338" s="58"/>
      <c r="AC1338" s="58"/>
      <c r="AD1338" s="58"/>
      <c r="AE1338" s="58"/>
      <c r="AF1338" s="58"/>
      <c r="AG1338" s="58"/>
      <c r="AH1338" s="58"/>
      <c r="AI1338" s="58"/>
      <c r="AJ1338" s="58"/>
      <c r="AK1338" s="58"/>
      <c r="AL1338" s="58"/>
      <c r="AM1338" s="58"/>
      <c r="AN1338" s="58"/>
      <c r="AO1338" s="58"/>
      <c r="AP1338" s="58"/>
      <c r="AQ1338" s="58"/>
      <c r="AR1338" s="58"/>
      <c r="AS1338" s="58"/>
      <c r="AT1338" s="58"/>
      <c r="AU1338" s="58"/>
      <c r="AV1338" s="58"/>
      <c r="AW1338" s="58"/>
      <c r="AX1338" s="58"/>
      <c r="AY1338" s="58"/>
      <c r="AZ1338" s="58"/>
      <c r="BA1338" s="58"/>
      <c r="BB1338" s="58"/>
      <c r="BC1338" s="58"/>
      <c r="BD1338" s="58"/>
      <c r="BE1338" s="58"/>
      <c r="BF1338" s="58"/>
      <c r="BG1338" s="58"/>
      <c r="BH1338" s="58"/>
      <c r="BI1338" s="58"/>
      <c r="BJ1338" s="58"/>
      <c r="BK1338" s="58"/>
      <c r="BL1338" s="58"/>
      <c r="BM1338" s="58"/>
      <c r="BN1338" s="58"/>
      <c r="BO1338" s="58"/>
      <c r="BP1338" s="58"/>
      <c r="BQ1338" s="58"/>
      <c r="BR1338" s="58"/>
      <c r="BS1338" s="58"/>
      <c r="BT1338" s="58"/>
      <c r="BU1338" s="58"/>
      <c r="BV1338" s="58"/>
      <c r="BW1338" s="58"/>
      <c r="BX1338" s="58"/>
      <c r="BY1338" s="58"/>
      <c r="BZ1338" s="58"/>
      <c r="CA1338" s="58"/>
      <c r="CB1338" s="58"/>
      <c r="CC1338" s="58"/>
      <c r="CD1338" s="58"/>
      <c r="CE1338" s="58"/>
      <c r="CF1338" s="58"/>
      <c r="CG1338" s="58"/>
      <c r="CH1338" s="58"/>
      <c r="CI1338" s="58"/>
      <c r="CJ1338" s="58"/>
    </row>
    <row r="1339" spans="1:88" s="71" customFormat="1" ht="12.75" customHeight="1" x14ac:dyDescent="0.2">
      <c r="A1339" s="18">
        <v>48</v>
      </c>
      <c r="B1339" s="69" t="s">
        <v>196</v>
      </c>
      <c r="C1339" s="60" t="s">
        <v>19</v>
      </c>
      <c r="D1339" s="68"/>
      <c r="E1339" s="70">
        <f t="shared" si="18"/>
        <v>1</v>
      </c>
      <c r="F1339" s="70"/>
      <c r="G1339" s="70">
        <v>1</v>
      </c>
      <c r="H1339" s="68"/>
      <c r="I1339" s="57"/>
      <c r="J1339" s="57"/>
      <c r="K1339" s="57"/>
      <c r="L1339" s="58"/>
      <c r="M1339" s="58"/>
      <c r="N1339" s="58"/>
      <c r="O1339" s="58"/>
      <c r="P1339" s="58"/>
      <c r="Q1339" s="58"/>
      <c r="R1339" s="58"/>
      <c r="S1339" s="58"/>
      <c r="T1339" s="58"/>
      <c r="U1339" s="58"/>
      <c r="V1339" s="58"/>
      <c r="W1339" s="58"/>
      <c r="X1339" s="58"/>
      <c r="Y1339" s="58"/>
      <c r="Z1339" s="58"/>
      <c r="AA1339" s="58"/>
      <c r="AB1339" s="58"/>
      <c r="AC1339" s="58"/>
      <c r="AD1339" s="58"/>
      <c r="AE1339" s="58"/>
      <c r="AF1339" s="58"/>
      <c r="AG1339" s="58"/>
      <c r="AH1339" s="58"/>
      <c r="AI1339" s="58"/>
      <c r="AJ1339" s="58"/>
      <c r="AK1339" s="58"/>
      <c r="AL1339" s="58"/>
      <c r="AM1339" s="58"/>
      <c r="AN1339" s="58"/>
      <c r="AO1339" s="58"/>
      <c r="AP1339" s="58"/>
      <c r="AQ1339" s="58"/>
      <c r="AR1339" s="58"/>
      <c r="AS1339" s="58"/>
      <c r="AT1339" s="58"/>
      <c r="AU1339" s="58"/>
      <c r="AV1339" s="58"/>
      <c r="AW1339" s="58"/>
      <c r="AX1339" s="58"/>
      <c r="AY1339" s="58"/>
      <c r="AZ1339" s="58"/>
      <c r="BA1339" s="58"/>
      <c r="BB1339" s="58"/>
      <c r="BC1339" s="58"/>
      <c r="BD1339" s="58"/>
      <c r="BE1339" s="58"/>
      <c r="BF1339" s="58"/>
      <c r="BG1339" s="58"/>
      <c r="BH1339" s="58"/>
      <c r="BI1339" s="58"/>
      <c r="BJ1339" s="58"/>
      <c r="BK1339" s="58"/>
      <c r="BL1339" s="58"/>
      <c r="BM1339" s="58"/>
      <c r="BN1339" s="58"/>
      <c r="BO1339" s="58"/>
      <c r="BP1339" s="58"/>
      <c r="BQ1339" s="58"/>
      <c r="BR1339" s="58"/>
      <c r="BS1339" s="58"/>
      <c r="BT1339" s="58"/>
      <c r="BU1339" s="58"/>
      <c r="BV1339" s="58"/>
      <c r="BW1339" s="58"/>
      <c r="BX1339" s="58"/>
      <c r="BY1339" s="58"/>
      <c r="BZ1339" s="58"/>
      <c r="CA1339" s="58"/>
      <c r="CB1339" s="58"/>
      <c r="CC1339" s="58"/>
      <c r="CD1339" s="58"/>
      <c r="CE1339" s="58"/>
      <c r="CF1339" s="58"/>
      <c r="CG1339" s="58"/>
      <c r="CH1339" s="58"/>
      <c r="CI1339" s="58"/>
      <c r="CJ1339" s="58"/>
    </row>
    <row r="1340" spans="1:88" s="71" customFormat="1" ht="12.75" customHeight="1" x14ac:dyDescent="0.2">
      <c r="A1340" s="72"/>
      <c r="B1340" s="73"/>
      <c r="C1340" s="60" t="s">
        <v>17</v>
      </c>
      <c r="D1340" s="61"/>
      <c r="E1340" s="70">
        <f t="shared" si="18"/>
        <v>10.785</v>
      </c>
      <c r="F1340" s="70">
        <f>F1342+F1344+F1346+F1348</f>
        <v>0</v>
      </c>
      <c r="G1340" s="70">
        <f>G1342+G1344+G1346+G1348</f>
        <v>10.785</v>
      </c>
      <c r="H1340" s="61"/>
      <c r="I1340" s="57"/>
      <c r="J1340" s="57"/>
      <c r="K1340" s="57"/>
      <c r="L1340" s="58"/>
      <c r="M1340" s="58"/>
      <c r="N1340" s="58"/>
      <c r="O1340" s="58"/>
      <c r="P1340" s="58"/>
      <c r="Q1340" s="58"/>
      <c r="R1340" s="58"/>
      <c r="S1340" s="58"/>
      <c r="T1340" s="58"/>
      <c r="U1340" s="58"/>
      <c r="V1340" s="58"/>
      <c r="W1340" s="58"/>
      <c r="X1340" s="58"/>
      <c r="Y1340" s="58"/>
      <c r="Z1340" s="58"/>
      <c r="AA1340" s="58"/>
      <c r="AB1340" s="58"/>
      <c r="AC1340" s="58"/>
      <c r="AD1340" s="58"/>
      <c r="AE1340" s="58"/>
      <c r="AF1340" s="58"/>
      <c r="AG1340" s="58"/>
      <c r="AH1340" s="58"/>
      <c r="AI1340" s="58"/>
      <c r="AJ1340" s="58"/>
      <c r="AK1340" s="58"/>
      <c r="AL1340" s="58"/>
      <c r="AM1340" s="58"/>
      <c r="AN1340" s="58"/>
      <c r="AO1340" s="58"/>
      <c r="AP1340" s="58"/>
      <c r="AQ1340" s="58"/>
      <c r="AR1340" s="58"/>
      <c r="AS1340" s="58"/>
      <c r="AT1340" s="58"/>
      <c r="AU1340" s="58"/>
      <c r="AV1340" s="58"/>
      <c r="AW1340" s="58"/>
      <c r="AX1340" s="58"/>
      <c r="AY1340" s="58"/>
      <c r="AZ1340" s="58"/>
      <c r="BA1340" s="58"/>
      <c r="BB1340" s="58"/>
      <c r="BC1340" s="58"/>
      <c r="BD1340" s="58"/>
      <c r="BE1340" s="58"/>
      <c r="BF1340" s="58"/>
      <c r="BG1340" s="58"/>
      <c r="BH1340" s="58"/>
      <c r="BI1340" s="58"/>
      <c r="BJ1340" s="58"/>
      <c r="BK1340" s="58"/>
      <c r="BL1340" s="58"/>
      <c r="BM1340" s="58"/>
      <c r="BN1340" s="58"/>
      <c r="BO1340" s="58"/>
      <c r="BP1340" s="58"/>
      <c r="BQ1340" s="58"/>
      <c r="BR1340" s="58"/>
      <c r="BS1340" s="58"/>
      <c r="BT1340" s="58"/>
      <c r="BU1340" s="58"/>
      <c r="BV1340" s="58"/>
      <c r="BW1340" s="58"/>
      <c r="BX1340" s="58"/>
      <c r="BY1340" s="58"/>
      <c r="BZ1340" s="58"/>
      <c r="CA1340" s="58"/>
      <c r="CB1340" s="58"/>
      <c r="CC1340" s="58"/>
      <c r="CD1340" s="58"/>
      <c r="CE1340" s="58"/>
      <c r="CF1340" s="58"/>
      <c r="CG1340" s="58"/>
      <c r="CH1340" s="58"/>
      <c r="CI1340" s="58"/>
      <c r="CJ1340" s="58"/>
    </row>
    <row r="1341" spans="1:88" s="71" customFormat="1" ht="12.75" customHeight="1" x14ac:dyDescent="0.2">
      <c r="A1341" s="72"/>
      <c r="B1341" s="63" t="s">
        <v>143</v>
      </c>
      <c r="C1341" s="60" t="s">
        <v>20</v>
      </c>
      <c r="D1341" s="60"/>
      <c r="E1341" s="70">
        <f t="shared" si="18"/>
        <v>0</v>
      </c>
      <c r="F1341" s="70"/>
      <c r="G1341" s="70"/>
      <c r="H1341" s="60"/>
      <c r="I1341" s="57"/>
      <c r="J1341" s="57"/>
      <c r="K1341" s="57"/>
      <c r="L1341" s="58"/>
      <c r="M1341" s="58"/>
      <c r="N1341" s="58"/>
      <c r="O1341" s="58"/>
      <c r="P1341" s="58"/>
      <c r="Q1341" s="58"/>
      <c r="R1341" s="58"/>
      <c r="S1341" s="58"/>
      <c r="T1341" s="58"/>
      <c r="U1341" s="58"/>
      <c r="V1341" s="58"/>
      <c r="W1341" s="58"/>
      <c r="X1341" s="58"/>
      <c r="Y1341" s="58"/>
      <c r="Z1341" s="58"/>
      <c r="AA1341" s="58"/>
      <c r="AB1341" s="58"/>
      <c r="AC1341" s="58"/>
      <c r="AD1341" s="58"/>
      <c r="AE1341" s="58"/>
      <c r="AF1341" s="58"/>
      <c r="AG1341" s="58"/>
      <c r="AH1341" s="58"/>
      <c r="AI1341" s="58"/>
      <c r="AJ1341" s="58"/>
      <c r="AK1341" s="58"/>
      <c r="AL1341" s="58"/>
      <c r="AM1341" s="58"/>
      <c r="AN1341" s="58"/>
      <c r="AO1341" s="58"/>
      <c r="AP1341" s="58"/>
      <c r="AQ1341" s="58"/>
      <c r="AR1341" s="58"/>
      <c r="AS1341" s="58"/>
      <c r="AT1341" s="58"/>
      <c r="AU1341" s="58"/>
      <c r="AV1341" s="58"/>
      <c r="AW1341" s="58"/>
      <c r="AX1341" s="58"/>
      <c r="AY1341" s="58"/>
      <c r="AZ1341" s="58"/>
      <c r="BA1341" s="58"/>
      <c r="BB1341" s="58"/>
      <c r="BC1341" s="58"/>
      <c r="BD1341" s="58"/>
      <c r="BE1341" s="58"/>
      <c r="BF1341" s="58"/>
      <c r="BG1341" s="58"/>
      <c r="BH1341" s="58"/>
      <c r="BI1341" s="58"/>
      <c r="BJ1341" s="58"/>
      <c r="BK1341" s="58"/>
      <c r="BL1341" s="58"/>
      <c r="BM1341" s="58"/>
      <c r="BN1341" s="58"/>
      <c r="BO1341" s="58"/>
      <c r="BP1341" s="58"/>
      <c r="BQ1341" s="58"/>
      <c r="BR1341" s="58"/>
      <c r="BS1341" s="58"/>
      <c r="BT1341" s="58"/>
      <c r="BU1341" s="58"/>
      <c r="BV1341" s="58"/>
      <c r="BW1341" s="58"/>
      <c r="BX1341" s="58"/>
      <c r="BY1341" s="58"/>
      <c r="BZ1341" s="58"/>
      <c r="CA1341" s="58"/>
      <c r="CB1341" s="58"/>
      <c r="CC1341" s="58"/>
      <c r="CD1341" s="58"/>
      <c r="CE1341" s="58"/>
      <c r="CF1341" s="58"/>
      <c r="CG1341" s="58"/>
      <c r="CH1341" s="58"/>
      <c r="CI1341" s="58"/>
      <c r="CJ1341" s="58"/>
    </row>
    <row r="1342" spans="1:88" s="71" customFormat="1" ht="12.75" customHeight="1" x14ac:dyDescent="0.2">
      <c r="A1342" s="72"/>
      <c r="B1342" s="63"/>
      <c r="C1342" s="60" t="s">
        <v>17</v>
      </c>
      <c r="D1342" s="60"/>
      <c r="E1342" s="70">
        <f t="shared" si="18"/>
        <v>0</v>
      </c>
      <c r="F1342" s="70"/>
      <c r="G1342" s="70"/>
      <c r="H1342" s="60"/>
      <c r="I1342" s="57"/>
      <c r="J1342" s="57"/>
      <c r="K1342" s="57"/>
      <c r="L1342" s="58"/>
      <c r="M1342" s="58"/>
      <c r="N1342" s="58"/>
      <c r="O1342" s="58"/>
      <c r="P1342" s="58"/>
      <c r="Q1342" s="58"/>
      <c r="R1342" s="58"/>
      <c r="S1342" s="58"/>
      <c r="T1342" s="58"/>
      <c r="U1342" s="58"/>
      <c r="V1342" s="58"/>
      <c r="W1342" s="58"/>
      <c r="X1342" s="58"/>
      <c r="Y1342" s="58"/>
      <c r="Z1342" s="58"/>
      <c r="AA1342" s="58"/>
      <c r="AB1342" s="58"/>
      <c r="AC1342" s="58"/>
      <c r="AD1342" s="58"/>
      <c r="AE1342" s="58"/>
      <c r="AF1342" s="58"/>
      <c r="AG1342" s="58"/>
      <c r="AH1342" s="58"/>
      <c r="AI1342" s="58"/>
      <c r="AJ1342" s="58"/>
      <c r="AK1342" s="58"/>
      <c r="AL1342" s="58"/>
      <c r="AM1342" s="58"/>
      <c r="AN1342" s="58"/>
      <c r="AO1342" s="58"/>
      <c r="AP1342" s="58"/>
      <c r="AQ1342" s="58"/>
      <c r="AR1342" s="58"/>
      <c r="AS1342" s="58"/>
      <c r="AT1342" s="58"/>
      <c r="AU1342" s="58"/>
      <c r="AV1342" s="58"/>
      <c r="AW1342" s="58"/>
      <c r="AX1342" s="58"/>
      <c r="AY1342" s="58"/>
      <c r="AZ1342" s="58"/>
      <c r="BA1342" s="58"/>
      <c r="BB1342" s="58"/>
      <c r="BC1342" s="58"/>
      <c r="BD1342" s="58"/>
      <c r="BE1342" s="58"/>
      <c r="BF1342" s="58"/>
      <c r="BG1342" s="58"/>
      <c r="BH1342" s="58"/>
      <c r="BI1342" s="58"/>
      <c r="BJ1342" s="58"/>
      <c r="BK1342" s="58"/>
      <c r="BL1342" s="58"/>
      <c r="BM1342" s="58"/>
      <c r="BN1342" s="58"/>
      <c r="BO1342" s="58"/>
      <c r="BP1342" s="58"/>
      <c r="BQ1342" s="58"/>
      <c r="BR1342" s="58"/>
      <c r="BS1342" s="58"/>
      <c r="BT1342" s="58"/>
      <c r="BU1342" s="58"/>
      <c r="BV1342" s="58"/>
      <c r="BW1342" s="58"/>
      <c r="BX1342" s="58"/>
      <c r="BY1342" s="58"/>
      <c r="BZ1342" s="58"/>
      <c r="CA1342" s="58"/>
      <c r="CB1342" s="58"/>
      <c r="CC1342" s="58"/>
      <c r="CD1342" s="58"/>
      <c r="CE1342" s="58"/>
      <c r="CF1342" s="58"/>
      <c r="CG1342" s="58"/>
      <c r="CH1342" s="58"/>
      <c r="CI1342" s="58"/>
      <c r="CJ1342" s="58"/>
    </row>
    <row r="1343" spans="1:88" s="71" customFormat="1" ht="12.75" customHeight="1" x14ac:dyDescent="0.2">
      <c r="A1343" s="72"/>
      <c r="B1343" s="63" t="s">
        <v>145</v>
      </c>
      <c r="C1343" s="60" t="s">
        <v>20</v>
      </c>
      <c r="D1343" s="60"/>
      <c r="E1343" s="70">
        <f t="shared" si="18"/>
        <v>3.0000000000000001E-3</v>
      </c>
      <c r="F1343" s="70"/>
      <c r="G1343" s="70">
        <v>3.0000000000000001E-3</v>
      </c>
      <c r="H1343" s="60"/>
      <c r="I1343" s="57"/>
      <c r="J1343" s="57"/>
      <c r="K1343" s="57"/>
      <c r="L1343" s="58"/>
      <c r="M1343" s="58"/>
      <c r="N1343" s="58"/>
      <c r="O1343" s="58"/>
      <c r="P1343" s="58"/>
      <c r="Q1343" s="58"/>
      <c r="R1343" s="58"/>
      <c r="S1343" s="58"/>
      <c r="T1343" s="58"/>
      <c r="U1343" s="58"/>
      <c r="V1343" s="58"/>
      <c r="W1343" s="58"/>
      <c r="X1343" s="58"/>
      <c r="Y1343" s="58"/>
      <c r="Z1343" s="58"/>
      <c r="AA1343" s="58"/>
      <c r="AB1343" s="58"/>
      <c r="AC1343" s="58"/>
      <c r="AD1343" s="58"/>
      <c r="AE1343" s="58"/>
      <c r="AF1343" s="58"/>
      <c r="AG1343" s="58"/>
      <c r="AH1343" s="58"/>
      <c r="AI1343" s="58"/>
      <c r="AJ1343" s="58"/>
      <c r="AK1343" s="58"/>
      <c r="AL1343" s="58"/>
      <c r="AM1343" s="58"/>
      <c r="AN1343" s="58"/>
      <c r="AO1343" s="58"/>
      <c r="AP1343" s="58"/>
      <c r="AQ1343" s="58"/>
      <c r="AR1343" s="58"/>
      <c r="AS1343" s="58"/>
      <c r="AT1343" s="58"/>
      <c r="AU1343" s="58"/>
      <c r="AV1343" s="58"/>
      <c r="AW1343" s="58"/>
      <c r="AX1343" s="58"/>
      <c r="AY1343" s="58"/>
      <c r="AZ1343" s="58"/>
      <c r="BA1343" s="58"/>
      <c r="BB1343" s="58"/>
      <c r="BC1343" s="58"/>
      <c r="BD1343" s="58"/>
      <c r="BE1343" s="58"/>
      <c r="BF1343" s="58"/>
      <c r="BG1343" s="58"/>
      <c r="BH1343" s="58"/>
      <c r="BI1343" s="58"/>
      <c r="BJ1343" s="58"/>
      <c r="BK1343" s="58"/>
      <c r="BL1343" s="58"/>
      <c r="BM1343" s="58"/>
      <c r="BN1343" s="58"/>
      <c r="BO1343" s="58"/>
      <c r="BP1343" s="58"/>
      <c r="BQ1343" s="58"/>
      <c r="BR1343" s="58"/>
      <c r="BS1343" s="58"/>
      <c r="BT1343" s="58"/>
      <c r="BU1343" s="58"/>
      <c r="BV1343" s="58"/>
      <c r="BW1343" s="58"/>
      <c r="BX1343" s="58"/>
      <c r="BY1343" s="58"/>
      <c r="BZ1343" s="58"/>
      <c r="CA1343" s="58"/>
      <c r="CB1343" s="58"/>
      <c r="CC1343" s="58"/>
      <c r="CD1343" s="58"/>
      <c r="CE1343" s="58"/>
      <c r="CF1343" s="58"/>
      <c r="CG1343" s="58"/>
      <c r="CH1343" s="58"/>
      <c r="CI1343" s="58"/>
      <c r="CJ1343" s="58"/>
    </row>
    <row r="1344" spans="1:88" s="71" customFormat="1" ht="12.75" customHeight="1" x14ac:dyDescent="0.2">
      <c r="A1344" s="72"/>
      <c r="B1344" s="63"/>
      <c r="C1344" s="60" t="s">
        <v>17</v>
      </c>
      <c r="D1344" s="60"/>
      <c r="E1344" s="70">
        <f t="shared" si="18"/>
        <v>10.785</v>
      </c>
      <c r="F1344" s="70"/>
      <c r="G1344" s="70">
        <v>10.785</v>
      </c>
      <c r="H1344" s="60"/>
      <c r="I1344" s="57"/>
      <c r="J1344" s="57"/>
      <c r="K1344" s="57"/>
      <c r="L1344" s="58"/>
      <c r="M1344" s="58"/>
      <c r="N1344" s="58"/>
      <c r="O1344" s="58"/>
      <c r="P1344" s="58"/>
      <c r="Q1344" s="58"/>
      <c r="R1344" s="58"/>
      <c r="S1344" s="58"/>
      <c r="T1344" s="58"/>
      <c r="U1344" s="58"/>
      <c r="V1344" s="58"/>
      <c r="W1344" s="58"/>
      <c r="X1344" s="58"/>
      <c r="Y1344" s="58"/>
      <c r="Z1344" s="58"/>
      <c r="AA1344" s="58"/>
      <c r="AB1344" s="58"/>
      <c r="AC1344" s="58"/>
      <c r="AD1344" s="58"/>
      <c r="AE1344" s="58"/>
      <c r="AF1344" s="58"/>
      <c r="AG1344" s="58"/>
      <c r="AH1344" s="58"/>
      <c r="AI1344" s="58"/>
      <c r="AJ1344" s="58"/>
      <c r="AK1344" s="58"/>
      <c r="AL1344" s="58"/>
      <c r="AM1344" s="58"/>
      <c r="AN1344" s="58"/>
      <c r="AO1344" s="58"/>
      <c r="AP1344" s="58"/>
      <c r="AQ1344" s="58"/>
      <c r="AR1344" s="58"/>
      <c r="AS1344" s="58"/>
      <c r="AT1344" s="58"/>
      <c r="AU1344" s="58"/>
      <c r="AV1344" s="58"/>
      <c r="AW1344" s="58"/>
      <c r="AX1344" s="58"/>
      <c r="AY1344" s="58"/>
      <c r="AZ1344" s="58"/>
      <c r="BA1344" s="58"/>
      <c r="BB1344" s="58"/>
      <c r="BC1344" s="58"/>
      <c r="BD1344" s="58"/>
      <c r="BE1344" s="58"/>
      <c r="BF1344" s="58"/>
      <c r="BG1344" s="58"/>
      <c r="BH1344" s="58"/>
      <c r="BI1344" s="58"/>
      <c r="BJ1344" s="58"/>
      <c r="BK1344" s="58"/>
      <c r="BL1344" s="58"/>
      <c r="BM1344" s="58"/>
      <c r="BN1344" s="58"/>
      <c r="BO1344" s="58"/>
      <c r="BP1344" s="58"/>
      <c r="BQ1344" s="58"/>
      <c r="BR1344" s="58"/>
      <c r="BS1344" s="58"/>
      <c r="BT1344" s="58"/>
      <c r="BU1344" s="58"/>
      <c r="BV1344" s="58"/>
      <c r="BW1344" s="58"/>
      <c r="BX1344" s="58"/>
      <c r="BY1344" s="58"/>
      <c r="BZ1344" s="58"/>
      <c r="CA1344" s="58"/>
      <c r="CB1344" s="58"/>
      <c r="CC1344" s="58"/>
      <c r="CD1344" s="58"/>
      <c r="CE1344" s="58"/>
      <c r="CF1344" s="58"/>
      <c r="CG1344" s="58"/>
      <c r="CH1344" s="58"/>
      <c r="CI1344" s="58"/>
      <c r="CJ1344" s="58"/>
    </row>
    <row r="1345" spans="1:88" s="71" customFormat="1" ht="12.75" customHeight="1" x14ac:dyDescent="0.2">
      <c r="A1345" s="72"/>
      <c r="B1345" s="67" t="s">
        <v>147</v>
      </c>
      <c r="C1345" s="60" t="s">
        <v>148</v>
      </c>
      <c r="D1345" s="60"/>
      <c r="E1345" s="70">
        <f t="shared" si="18"/>
        <v>0</v>
      </c>
      <c r="F1345" s="70"/>
      <c r="G1345" s="70"/>
      <c r="H1345" s="60"/>
      <c r="I1345" s="57"/>
      <c r="J1345" s="57"/>
      <c r="K1345" s="57"/>
      <c r="L1345" s="58"/>
      <c r="M1345" s="58"/>
      <c r="N1345" s="58"/>
      <c r="O1345" s="58"/>
      <c r="P1345" s="58"/>
      <c r="Q1345" s="58"/>
      <c r="R1345" s="58"/>
      <c r="S1345" s="58"/>
      <c r="T1345" s="58"/>
      <c r="U1345" s="58"/>
      <c r="V1345" s="58"/>
      <c r="W1345" s="58"/>
      <c r="X1345" s="58"/>
      <c r="Y1345" s="58"/>
      <c r="Z1345" s="58"/>
      <c r="AA1345" s="58"/>
      <c r="AB1345" s="58"/>
      <c r="AC1345" s="58"/>
      <c r="AD1345" s="58"/>
      <c r="AE1345" s="58"/>
      <c r="AF1345" s="58"/>
      <c r="AG1345" s="58"/>
      <c r="AH1345" s="58"/>
      <c r="AI1345" s="58"/>
      <c r="AJ1345" s="58"/>
      <c r="AK1345" s="58"/>
      <c r="AL1345" s="58"/>
      <c r="AM1345" s="58"/>
      <c r="AN1345" s="58"/>
      <c r="AO1345" s="58"/>
      <c r="AP1345" s="58"/>
      <c r="AQ1345" s="58"/>
      <c r="AR1345" s="58"/>
      <c r="AS1345" s="58"/>
      <c r="AT1345" s="58"/>
      <c r="AU1345" s="58"/>
      <c r="AV1345" s="58"/>
      <c r="AW1345" s="58"/>
      <c r="AX1345" s="58"/>
      <c r="AY1345" s="58"/>
      <c r="AZ1345" s="58"/>
      <c r="BA1345" s="58"/>
      <c r="BB1345" s="58"/>
      <c r="BC1345" s="58"/>
      <c r="BD1345" s="58"/>
      <c r="BE1345" s="58"/>
      <c r="BF1345" s="58"/>
      <c r="BG1345" s="58"/>
      <c r="BH1345" s="58"/>
      <c r="BI1345" s="58"/>
      <c r="BJ1345" s="58"/>
      <c r="BK1345" s="58"/>
      <c r="BL1345" s="58"/>
      <c r="BM1345" s="58"/>
      <c r="BN1345" s="58"/>
      <c r="BO1345" s="58"/>
      <c r="BP1345" s="58"/>
      <c r="BQ1345" s="58"/>
      <c r="BR1345" s="58"/>
      <c r="BS1345" s="58"/>
      <c r="BT1345" s="58"/>
      <c r="BU1345" s="58"/>
      <c r="BV1345" s="58"/>
      <c r="BW1345" s="58"/>
      <c r="BX1345" s="58"/>
      <c r="BY1345" s="58"/>
      <c r="BZ1345" s="58"/>
      <c r="CA1345" s="58"/>
      <c r="CB1345" s="58"/>
      <c r="CC1345" s="58"/>
      <c r="CD1345" s="58"/>
      <c r="CE1345" s="58"/>
      <c r="CF1345" s="58"/>
      <c r="CG1345" s="58"/>
      <c r="CH1345" s="58"/>
      <c r="CI1345" s="58"/>
      <c r="CJ1345" s="58"/>
    </row>
    <row r="1346" spans="1:88" s="71" customFormat="1" ht="12.75" customHeight="1" x14ac:dyDescent="0.2">
      <c r="A1346" s="72"/>
      <c r="B1346" s="67"/>
      <c r="C1346" s="60" t="s">
        <v>17</v>
      </c>
      <c r="D1346" s="60"/>
      <c r="E1346" s="70">
        <f t="shared" si="18"/>
        <v>0</v>
      </c>
      <c r="F1346" s="70"/>
      <c r="G1346" s="70"/>
      <c r="H1346" s="60"/>
      <c r="I1346" s="57"/>
      <c r="J1346" s="57"/>
      <c r="K1346" s="57"/>
      <c r="L1346" s="58"/>
      <c r="M1346" s="58"/>
      <c r="N1346" s="58"/>
      <c r="O1346" s="58"/>
      <c r="P1346" s="58"/>
      <c r="Q1346" s="58"/>
      <c r="R1346" s="58"/>
      <c r="S1346" s="58"/>
      <c r="T1346" s="58"/>
      <c r="U1346" s="58"/>
      <c r="V1346" s="58"/>
      <c r="W1346" s="58"/>
      <c r="X1346" s="58"/>
      <c r="Y1346" s="58"/>
      <c r="Z1346" s="58"/>
      <c r="AA1346" s="58"/>
      <c r="AB1346" s="58"/>
      <c r="AC1346" s="58"/>
      <c r="AD1346" s="58"/>
      <c r="AE1346" s="58"/>
      <c r="AF1346" s="58"/>
      <c r="AG1346" s="58"/>
      <c r="AH1346" s="58"/>
      <c r="AI1346" s="58"/>
      <c r="AJ1346" s="58"/>
      <c r="AK1346" s="58"/>
      <c r="AL1346" s="58"/>
      <c r="AM1346" s="58"/>
      <c r="AN1346" s="58"/>
      <c r="AO1346" s="58"/>
      <c r="AP1346" s="58"/>
      <c r="AQ1346" s="58"/>
      <c r="AR1346" s="58"/>
      <c r="AS1346" s="58"/>
      <c r="AT1346" s="58"/>
      <c r="AU1346" s="58"/>
      <c r="AV1346" s="58"/>
      <c r="AW1346" s="58"/>
      <c r="AX1346" s="58"/>
      <c r="AY1346" s="58"/>
      <c r="AZ1346" s="58"/>
      <c r="BA1346" s="58"/>
      <c r="BB1346" s="58"/>
      <c r="BC1346" s="58"/>
      <c r="BD1346" s="58"/>
      <c r="BE1346" s="58"/>
      <c r="BF1346" s="58"/>
      <c r="BG1346" s="58"/>
      <c r="BH1346" s="58"/>
      <c r="BI1346" s="58"/>
      <c r="BJ1346" s="58"/>
      <c r="BK1346" s="58"/>
      <c r="BL1346" s="58"/>
      <c r="BM1346" s="58"/>
      <c r="BN1346" s="58"/>
      <c r="BO1346" s="58"/>
      <c r="BP1346" s="58"/>
      <c r="BQ1346" s="58"/>
      <c r="BR1346" s="58"/>
      <c r="BS1346" s="58"/>
      <c r="BT1346" s="58"/>
      <c r="BU1346" s="58"/>
      <c r="BV1346" s="58"/>
      <c r="BW1346" s="58"/>
      <c r="BX1346" s="58"/>
      <c r="BY1346" s="58"/>
      <c r="BZ1346" s="58"/>
      <c r="CA1346" s="58"/>
      <c r="CB1346" s="58"/>
      <c r="CC1346" s="58"/>
      <c r="CD1346" s="58"/>
      <c r="CE1346" s="58"/>
      <c r="CF1346" s="58"/>
      <c r="CG1346" s="58"/>
      <c r="CH1346" s="58"/>
      <c r="CI1346" s="58"/>
      <c r="CJ1346" s="58"/>
    </row>
    <row r="1347" spans="1:88" s="71" customFormat="1" ht="12.75" customHeight="1" x14ac:dyDescent="0.2">
      <c r="A1347" s="72"/>
      <c r="B1347" s="63" t="s">
        <v>150</v>
      </c>
      <c r="C1347" s="60" t="s">
        <v>64</v>
      </c>
      <c r="D1347" s="68"/>
      <c r="E1347" s="70">
        <f t="shared" si="18"/>
        <v>0</v>
      </c>
      <c r="F1347" s="70"/>
      <c r="G1347" s="70"/>
      <c r="H1347" s="68"/>
      <c r="I1347" s="57"/>
      <c r="J1347" s="57"/>
      <c r="K1347" s="57"/>
      <c r="L1347" s="58"/>
      <c r="M1347" s="58"/>
      <c r="N1347" s="58"/>
      <c r="O1347" s="58"/>
      <c r="P1347" s="58"/>
      <c r="Q1347" s="58"/>
      <c r="R1347" s="58"/>
      <c r="S1347" s="58"/>
      <c r="T1347" s="58"/>
      <c r="U1347" s="58"/>
      <c r="V1347" s="58"/>
      <c r="W1347" s="58"/>
      <c r="X1347" s="58"/>
      <c r="Y1347" s="58"/>
      <c r="Z1347" s="58"/>
      <c r="AA1347" s="58"/>
      <c r="AB1347" s="58"/>
      <c r="AC1347" s="58"/>
      <c r="AD1347" s="58"/>
      <c r="AE1347" s="58"/>
      <c r="AF1347" s="58"/>
      <c r="AG1347" s="58"/>
      <c r="AH1347" s="58"/>
      <c r="AI1347" s="58"/>
      <c r="AJ1347" s="58"/>
      <c r="AK1347" s="58"/>
      <c r="AL1347" s="58"/>
      <c r="AM1347" s="58"/>
      <c r="AN1347" s="58"/>
      <c r="AO1347" s="58"/>
      <c r="AP1347" s="58"/>
      <c r="AQ1347" s="58"/>
      <c r="AR1347" s="58"/>
      <c r="AS1347" s="58"/>
      <c r="AT1347" s="58"/>
      <c r="AU1347" s="58"/>
      <c r="AV1347" s="58"/>
      <c r="AW1347" s="58"/>
      <c r="AX1347" s="58"/>
      <c r="AY1347" s="58"/>
      <c r="AZ1347" s="58"/>
      <c r="BA1347" s="58"/>
      <c r="BB1347" s="58"/>
      <c r="BC1347" s="58"/>
      <c r="BD1347" s="58"/>
      <c r="BE1347" s="58"/>
      <c r="BF1347" s="58"/>
      <c r="BG1347" s="58"/>
      <c r="BH1347" s="58"/>
      <c r="BI1347" s="58"/>
      <c r="BJ1347" s="58"/>
      <c r="BK1347" s="58"/>
      <c r="BL1347" s="58"/>
      <c r="BM1347" s="58"/>
      <c r="BN1347" s="58"/>
      <c r="BO1347" s="58"/>
      <c r="BP1347" s="58"/>
      <c r="BQ1347" s="58"/>
      <c r="BR1347" s="58"/>
      <c r="BS1347" s="58"/>
      <c r="BT1347" s="58"/>
      <c r="BU1347" s="58"/>
      <c r="BV1347" s="58"/>
      <c r="BW1347" s="58"/>
      <c r="BX1347" s="58"/>
      <c r="BY1347" s="58"/>
      <c r="BZ1347" s="58"/>
      <c r="CA1347" s="58"/>
      <c r="CB1347" s="58"/>
      <c r="CC1347" s="58"/>
      <c r="CD1347" s="58"/>
      <c r="CE1347" s="58"/>
      <c r="CF1347" s="58"/>
      <c r="CG1347" s="58"/>
      <c r="CH1347" s="58"/>
      <c r="CI1347" s="58"/>
      <c r="CJ1347" s="58"/>
    </row>
    <row r="1348" spans="1:88" s="71" customFormat="1" ht="12.75" customHeight="1" x14ac:dyDescent="0.2">
      <c r="A1348" s="76"/>
      <c r="B1348" s="63"/>
      <c r="C1348" s="60" t="s">
        <v>17</v>
      </c>
      <c r="D1348" s="68"/>
      <c r="E1348" s="70">
        <f t="shared" si="18"/>
        <v>0</v>
      </c>
      <c r="F1348" s="70"/>
      <c r="G1348" s="70"/>
      <c r="H1348" s="68"/>
      <c r="I1348" s="57"/>
      <c r="J1348" s="57"/>
      <c r="K1348" s="57"/>
      <c r="L1348" s="58"/>
      <c r="M1348" s="58"/>
      <c r="N1348" s="58"/>
      <c r="O1348" s="58"/>
      <c r="P1348" s="58"/>
      <c r="Q1348" s="58"/>
      <c r="R1348" s="58"/>
      <c r="S1348" s="58"/>
      <c r="T1348" s="58"/>
      <c r="U1348" s="58"/>
      <c r="V1348" s="58"/>
      <c r="W1348" s="58"/>
      <c r="X1348" s="58"/>
      <c r="Y1348" s="58"/>
      <c r="Z1348" s="58"/>
      <c r="AA1348" s="58"/>
      <c r="AB1348" s="58"/>
      <c r="AC1348" s="58"/>
      <c r="AD1348" s="58"/>
      <c r="AE1348" s="58"/>
      <c r="AF1348" s="58"/>
      <c r="AG1348" s="58"/>
      <c r="AH1348" s="58"/>
      <c r="AI1348" s="58"/>
      <c r="AJ1348" s="58"/>
      <c r="AK1348" s="58"/>
      <c r="AL1348" s="58"/>
      <c r="AM1348" s="58"/>
      <c r="AN1348" s="58"/>
      <c r="AO1348" s="58"/>
      <c r="AP1348" s="58"/>
      <c r="AQ1348" s="58"/>
      <c r="AR1348" s="58"/>
      <c r="AS1348" s="58"/>
      <c r="AT1348" s="58"/>
      <c r="AU1348" s="58"/>
      <c r="AV1348" s="58"/>
      <c r="AW1348" s="58"/>
      <c r="AX1348" s="58"/>
      <c r="AY1348" s="58"/>
      <c r="AZ1348" s="58"/>
      <c r="BA1348" s="58"/>
      <c r="BB1348" s="58"/>
      <c r="BC1348" s="58"/>
      <c r="BD1348" s="58"/>
      <c r="BE1348" s="58"/>
      <c r="BF1348" s="58"/>
      <c r="BG1348" s="58"/>
      <c r="BH1348" s="58"/>
      <c r="BI1348" s="58"/>
      <c r="BJ1348" s="58"/>
      <c r="BK1348" s="58"/>
      <c r="BL1348" s="58"/>
      <c r="BM1348" s="58"/>
      <c r="BN1348" s="58"/>
      <c r="BO1348" s="58"/>
      <c r="BP1348" s="58"/>
      <c r="BQ1348" s="58"/>
      <c r="BR1348" s="58"/>
      <c r="BS1348" s="58"/>
      <c r="BT1348" s="58"/>
      <c r="BU1348" s="58"/>
      <c r="BV1348" s="58"/>
      <c r="BW1348" s="58"/>
      <c r="BX1348" s="58"/>
      <c r="BY1348" s="58"/>
      <c r="BZ1348" s="58"/>
      <c r="CA1348" s="58"/>
      <c r="CB1348" s="58"/>
      <c r="CC1348" s="58"/>
      <c r="CD1348" s="58"/>
      <c r="CE1348" s="58"/>
      <c r="CF1348" s="58"/>
      <c r="CG1348" s="58"/>
      <c r="CH1348" s="58"/>
      <c r="CI1348" s="58"/>
      <c r="CJ1348" s="58"/>
    </row>
    <row r="1349" spans="1:88" s="71" customFormat="1" ht="12.75" customHeight="1" x14ac:dyDescent="0.2">
      <c r="A1349" s="18">
        <v>49</v>
      </c>
      <c r="B1349" s="69" t="s">
        <v>197</v>
      </c>
      <c r="C1349" s="60"/>
      <c r="D1349" s="68"/>
      <c r="E1349" s="64">
        <f t="shared" si="18"/>
        <v>1</v>
      </c>
      <c r="F1349" s="64"/>
      <c r="G1349" s="70">
        <v>1</v>
      </c>
      <c r="H1349" s="68"/>
      <c r="I1349" s="57"/>
      <c r="J1349" s="57"/>
      <c r="K1349" s="57"/>
      <c r="L1349" s="58"/>
      <c r="M1349" s="58"/>
      <c r="N1349" s="58"/>
      <c r="O1349" s="58"/>
      <c r="P1349" s="58"/>
      <c r="Q1349" s="58"/>
      <c r="R1349" s="58"/>
      <c r="S1349" s="58"/>
      <c r="T1349" s="58"/>
      <c r="U1349" s="58"/>
      <c r="V1349" s="58"/>
      <c r="W1349" s="58"/>
      <c r="X1349" s="58"/>
      <c r="Y1349" s="58"/>
      <c r="Z1349" s="58"/>
      <c r="AA1349" s="58"/>
      <c r="AB1349" s="58"/>
      <c r="AC1349" s="58"/>
      <c r="AD1349" s="58"/>
      <c r="AE1349" s="58"/>
      <c r="AF1349" s="58"/>
      <c r="AG1349" s="58"/>
      <c r="AH1349" s="58"/>
      <c r="AI1349" s="58"/>
      <c r="AJ1349" s="58"/>
      <c r="AK1349" s="58"/>
      <c r="AL1349" s="58"/>
      <c r="AM1349" s="58"/>
      <c r="AN1349" s="58"/>
      <c r="AO1349" s="58"/>
      <c r="AP1349" s="58"/>
      <c r="AQ1349" s="58"/>
      <c r="AR1349" s="58"/>
      <c r="AS1349" s="58"/>
      <c r="AT1349" s="58"/>
      <c r="AU1349" s="58"/>
      <c r="AV1349" s="58"/>
      <c r="AW1349" s="58"/>
      <c r="AX1349" s="58"/>
      <c r="AY1349" s="58"/>
      <c r="AZ1349" s="58"/>
      <c r="BA1349" s="58"/>
      <c r="BB1349" s="58"/>
      <c r="BC1349" s="58"/>
      <c r="BD1349" s="58"/>
      <c r="BE1349" s="58"/>
      <c r="BF1349" s="58"/>
      <c r="BG1349" s="58"/>
      <c r="BH1349" s="58"/>
      <c r="BI1349" s="58"/>
      <c r="BJ1349" s="58"/>
      <c r="BK1349" s="58"/>
      <c r="BL1349" s="58"/>
      <c r="BM1349" s="58"/>
      <c r="BN1349" s="58"/>
      <c r="BO1349" s="58"/>
      <c r="BP1349" s="58"/>
      <c r="BQ1349" s="58"/>
      <c r="BR1349" s="58"/>
      <c r="BS1349" s="58"/>
      <c r="BT1349" s="58"/>
      <c r="BU1349" s="58"/>
      <c r="BV1349" s="58"/>
      <c r="BW1349" s="58"/>
      <c r="BX1349" s="58"/>
      <c r="BY1349" s="58"/>
      <c r="BZ1349" s="58"/>
      <c r="CA1349" s="58"/>
      <c r="CB1349" s="58"/>
      <c r="CC1349" s="58"/>
      <c r="CD1349" s="58"/>
      <c r="CE1349" s="58"/>
      <c r="CF1349" s="58"/>
      <c r="CG1349" s="58"/>
      <c r="CH1349" s="58"/>
      <c r="CI1349" s="58"/>
      <c r="CJ1349" s="58"/>
    </row>
    <row r="1350" spans="1:88" s="71" customFormat="1" ht="12.75" customHeight="1" x14ac:dyDescent="0.2">
      <c r="A1350" s="72"/>
      <c r="B1350" s="73"/>
      <c r="C1350" s="60" t="s">
        <v>17</v>
      </c>
      <c r="D1350" s="61"/>
      <c r="E1350" s="64">
        <f t="shared" si="18"/>
        <v>181.125</v>
      </c>
      <c r="F1350" s="64">
        <f>F1352+F1354+F1356+F1358</f>
        <v>7.7380000000000004</v>
      </c>
      <c r="G1350" s="70">
        <f>G1352+G1354+G1356+G1358</f>
        <v>173.387</v>
      </c>
      <c r="H1350" s="61"/>
      <c r="I1350" s="57"/>
      <c r="J1350" s="57"/>
      <c r="K1350" s="57"/>
      <c r="L1350" s="58"/>
      <c r="M1350" s="58"/>
      <c r="N1350" s="58"/>
      <c r="O1350" s="58"/>
      <c r="P1350" s="58"/>
      <c r="Q1350" s="58"/>
      <c r="R1350" s="58"/>
      <c r="S1350" s="58"/>
      <c r="T1350" s="58"/>
      <c r="U1350" s="58"/>
      <c r="V1350" s="58"/>
      <c r="W1350" s="58"/>
      <c r="X1350" s="58"/>
      <c r="Y1350" s="58"/>
      <c r="Z1350" s="58"/>
      <c r="AA1350" s="58"/>
      <c r="AB1350" s="58"/>
      <c r="AC1350" s="58"/>
      <c r="AD1350" s="58"/>
      <c r="AE1350" s="58"/>
      <c r="AF1350" s="58"/>
      <c r="AG1350" s="58"/>
      <c r="AH1350" s="58"/>
      <c r="AI1350" s="58"/>
      <c r="AJ1350" s="58"/>
      <c r="AK1350" s="58"/>
      <c r="AL1350" s="58"/>
      <c r="AM1350" s="58"/>
      <c r="AN1350" s="58"/>
      <c r="AO1350" s="58"/>
      <c r="AP1350" s="58"/>
      <c r="AQ1350" s="58"/>
      <c r="AR1350" s="58"/>
      <c r="AS1350" s="58"/>
      <c r="AT1350" s="58"/>
      <c r="AU1350" s="58"/>
      <c r="AV1350" s="58"/>
      <c r="AW1350" s="58"/>
      <c r="AX1350" s="58"/>
      <c r="AY1350" s="58"/>
      <c r="AZ1350" s="58"/>
      <c r="BA1350" s="58"/>
      <c r="BB1350" s="58"/>
      <c r="BC1350" s="58"/>
      <c r="BD1350" s="58"/>
      <c r="BE1350" s="58"/>
      <c r="BF1350" s="58"/>
      <c r="BG1350" s="58"/>
      <c r="BH1350" s="58"/>
      <c r="BI1350" s="58"/>
      <c r="BJ1350" s="58"/>
      <c r="BK1350" s="58"/>
      <c r="BL1350" s="58"/>
      <c r="BM1350" s="58"/>
      <c r="BN1350" s="58"/>
      <c r="BO1350" s="58"/>
      <c r="BP1350" s="58"/>
      <c r="BQ1350" s="58"/>
      <c r="BR1350" s="58"/>
      <c r="BS1350" s="58"/>
      <c r="BT1350" s="58"/>
      <c r="BU1350" s="58"/>
      <c r="BV1350" s="58"/>
      <c r="BW1350" s="58"/>
      <c r="BX1350" s="58"/>
      <c r="BY1350" s="58"/>
      <c r="BZ1350" s="58"/>
      <c r="CA1350" s="58"/>
      <c r="CB1350" s="58"/>
      <c r="CC1350" s="58"/>
      <c r="CD1350" s="58"/>
      <c r="CE1350" s="58"/>
      <c r="CF1350" s="58"/>
      <c r="CG1350" s="58"/>
      <c r="CH1350" s="58"/>
      <c r="CI1350" s="58"/>
      <c r="CJ1350" s="58"/>
    </row>
    <row r="1351" spans="1:88" s="71" customFormat="1" ht="12.75" customHeight="1" x14ac:dyDescent="0.2">
      <c r="A1351" s="72"/>
      <c r="B1351" s="63" t="s">
        <v>143</v>
      </c>
      <c r="C1351" s="60" t="s">
        <v>20</v>
      </c>
      <c r="D1351" s="60"/>
      <c r="E1351" s="64">
        <f t="shared" si="18"/>
        <v>0</v>
      </c>
      <c r="F1351" s="64"/>
      <c r="G1351" s="70"/>
      <c r="H1351" s="60"/>
      <c r="I1351" s="57"/>
      <c r="J1351" s="57"/>
      <c r="K1351" s="57"/>
      <c r="L1351" s="58"/>
      <c r="M1351" s="58"/>
      <c r="N1351" s="58"/>
      <c r="O1351" s="58"/>
      <c r="P1351" s="58"/>
      <c r="Q1351" s="58"/>
      <c r="R1351" s="58"/>
      <c r="S1351" s="58"/>
      <c r="T1351" s="58"/>
      <c r="U1351" s="58"/>
      <c r="V1351" s="58"/>
      <c r="W1351" s="58"/>
      <c r="X1351" s="58"/>
      <c r="Y1351" s="58"/>
      <c r="Z1351" s="58"/>
      <c r="AA1351" s="58"/>
      <c r="AB1351" s="58"/>
      <c r="AC1351" s="58"/>
      <c r="AD1351" s="58"/>
      <c r="AE1351" s="58"/>
      <c r="AF1351" s="58"/>
      <c r="AG1351" s="58"/>
      <c r="AH1351" s="58"/>
      <c r="AI1351" s="58"/>
      <c r="AJ1351" s="58"/>
      <c r="AK1351" s="58"/>
      <c r="AL1351" s="58"/>
      <c r="AM1351" s="58"/>
      <c r="AN1351" s="58"/>
      <c r="AO1351" s="58"/>
      <c r="AP1351" s="58"/>
      <c r="AQ1351" s="58"/>
      <c r="AR1351" s="58"/>
      <c r="AS1351" s="58"/>
      <c r="AT1351" s="58"/>
      <c r="AU1351" s="58"/>
      <c r="AV1351" s="58"/>
      <c r="AW1351" s="58"/>
      <c r="AX1351" s="58"/>
      <c r="AY1351" s="58"/>
      <c r="AZ1351" s="58"/>
      <c r="BA1351" s="58"/>
      <c r="BB1351" s="58"/>
      <c r="BC1351" s="58"/>
      <c r="BD1351" s="58"/>
      <c r="BE1351" s="58"/>
      <c r="BF1351" s="58"/>
      <c r="BG1351" s="58"/>
      <c r="BH1351" s="58"/>
      <c r="BI1351" s="58"/>
      <c r="BJ1351" s="58"/>
      <c r="BK1351" s="58"/>
      <c r="BL1351" s="58"/>
      <c r="BM1351" s="58"/>
      <c r="BN1351" s="58"/>
      <c r="BO1351" s="58"/>
      <c r="BP1351" s="58"/>
      <c r="BQ1351" s="58"/>
      <c r="BR1351" s="58"/>
      <c r="BS1351" s="58"/>
      <c r="BT1351" s="58"/>
      <c r="BU1351" s="58"/>
      <c r="BV1351" s="58"/>
      <c r="BW1351" s="58"/>
      <c r="BX1351" s="58"/>
      <c r="BY1351" s="58"/>
      <c r="BZ1351" s="58"/>
      <c r="CA1351" s="58"/>
      <c r="CB1351" s="58"/>
      <c r="CC1351" s="58"/>
      <c r="CD1351" s="58"/>
      <c r="CE1351" s="58"/>
      <c r="CF1351" s="58"/>
      <c r="CG1351" s="58"/>
      <c r="CH1351" s="58"/>
      <c r="CI1351" s="58"/>
      <c r="CJ1351" s="58"/>
    </row>
    <row r="1352" spans="1:88" s="71" customFormat="1" ht="12.75" customHeight="1" x14ac:dyDescent="0.2">
      <c r="A1352" s="72"/>
      <c r="B1352" s="63"/>
      <c r="C1352" s="60" t="s">
        <v>17</v>
      </c>
      <c r="D1352" s="60"/>
      <c r="E1352" s="64">
        <f t="shared" si="18"/>
        <v>0</v>
      </c>
      <c r="F1352" s="64"/>
      <c r="G1352" s="70"/>
      <c r="H1352" s="60"/>
      <c r="I1352" s="57"/>
      <c r="J1352" s="57"/>
      <c r="K1352" s="57"/>
      <c r="L1352" s="58"/>
      <c r="M1352" s="58"/>
      <c r="N1352" s="58"/>
      <c r="O1352" s="58"/>
      <c r="P1352" s="58"/>
      <c r="Q1352" s="58"/>
      <c r="R1352" s="58"/>
      <c r="S1352" s="58"/>
      <c r="T1352" s="58"/>
      <c r="U1352" s="58"/>
      <c r="V1352" s="58"/>
      <c r="W1352" s="58"/>
      <c r="X1352" s="58"/>
      <c r="Y1352" s="58"/>
      <c r="Z1352" s="58"/>
      <c r="AA1352" s="58"/>
      <c r="AB1352" s="58"/>
      <c r="AC1352" s="58"/>
      <c r="AD1352" s="58"/>
      <c r="AE1352" s="58"/>
      <c r="AF1352" s="58"/>
      <c r="AG1352" s="58"/>
      <c r="AH1352" s="58"/>
      <c r="AI1352" s="58"/>
      <c r="AJ1352" s="58"/>
      <c r="AK1352" s="58"/>
      <c r="AL1352" s="58"/>
      <c r="AM1352" s="58"/>
      <c r="AN1352" s="58"/>
      <c r="AO1352" s="58"/>
      <c r="AP1352" s="58"/>
      <c r="AQ1352" s="58"/>
      <c r="AR1352" s="58"/>
      <c r="AS1352" s="58"/>
      <c r="AT1352" s="58"/>
      <c r="AU1352" s="58"/>
      <c r="AV1352" s="58"/>
      <c r="AW1352" s="58"/>
      <c r="AX1352" s="58"/>
      <c r="AY1352" s="58"/>
      <c r="AZ1352" s="58"/>
      <c r="BA1352" s="58"/>
      <c r="BB1352" s="58"/>
      <c r="BC1352" s="58"/>
      <c r="BD1352" s="58"/>
      <c r="BE1352" s="58"/>
      <c r="BF1352" s="58"/>
      <c r="BG1352" s="58"/>
      <c r="BH1352" s="58"/>
      <c r="BI1352" s="58"/>
      <c r="BJ1352" s="58"/>
      <c r="BK1352" s="58"/>
      <c r="BL1352" s="58"/>
      <c r="BM1352" s="58"/>
      <c r="BN1352" s="58"/>
      <c r="BO1352" s="58"/>
      <c r="BP1352" s="58"/>
      <c r="BQ1352" s="58"/>
      <c r="BR1352" s="58"/>
      <c r="BS1352" s="58"/>
      <c r="BT1352" s="58"/>
      <c r="BU1352" s="58"/>
      <c r="BV1352" s="58"/>
      <c r="BW1352" s="58"/>
      <c r="BX1352" s="58"/>
      <c r="BY1352" s="58"/>
      <c r="BZ1352" s="58"/>
      <c r="CA1352" s="58"/>
      <c r="CB1352" s="58"/>
      <c r="CC1352" s="58"/>
      <c r="CD1352" s="58"/>
      <c r="CE1352" s="58"/>
      <c r="CF1352" s="58"/>
      <c r="CG1352" s="58"/>
      <c r="CH1352" s="58"/>
      <c r="CI1352" s="58"/>
      <c r="CJ1352" s="58"/>
    </row>
    <row r="1353" spans="1:88" s="71" customFormat="1" ht="12.75" customHeight="1" x14ac:dyDescent="0.2">
      <c r="A1353" s="72"/>
      <c r="B1353" s="63" t="s">
        <v>145</v>
      </c>
      <c r="C1353" s="60" t="s">
        <v>20</v>
      </c>
      <c r="D1353" s="60"/>
      <c r="E1353" s="64">
        <f t="shared" si="18"/>
        <v>0.03</v>
      </c>
      <c r="F1353" s="64">
        <v>0.01</v>
      </c>
      <c r="G1353" s="70">
        <f>0.008+0.012</f>
        <v>0.02</v>
      </c>
      <c r="H1353" s="60"/>
      <c r="I1353" s="57"/>
      <c r="J1353" s="57"/>
      <c r="K1353" s="57"/>
      <c r="L1353" s="58"/>
      <c r="M1353" s="58"/>
      <c r="N1353" s="58"/>
      <c r="O1353" s="58"/>
      <c r="P1353" s="58"/>
      <c r="Q1353" s="58"/>
      <c r="R1353" s="58"/>
      <c r="S1353" s="58"/>
      <c r="T1353" s="58"/>
      <c r="U1353" s="58"/>
      <c r="V1353" s="58"/>
      <c r="W1353" s="58"/>
      <c r="X1353" s="58"/>
      <c r="Y1353" s="58"/>
      <c r="Z1353" s="58"/>
      <c r="AA1353" s="58"/>
      <c r="AB1353" s="58"/>
      <c r="AC1353" s="58"/>
      <c r="AD1353" s="58"/>
      <c r="AE1353" s="58"/>
      <c r="AF1353" s="58"/>
      <c r="AG1353" s="58"/>
      <c r="AH1353" s="58"/>
      <c r="AI1353" s="58"/>
      <c r="AJ1353" s="58"/>
      <c r="AK1353" s="58"/>
      <c r="AL1353" s="58"/>
      <c r="AM1353" s="58"/>
      <c r="AN1353" s="58"/>
      <c r="AO1353" s="58"/>
      <c r="AP1353" s="58"/>
      <c r="AQ1353" s="58"/>
      <c r="AR1353" s="58"/>
      <c r="AS1353" s="58"/>
      <c r="AT1353" s="58"/>
      <c r="AU1353" s="58"/>
      <c r="AV1353" s="58"/>
      <c r="AW1353" s="58"/>
      <c r="AX1353" s="58"/>
      <c r="AY1353" s="58"/>
      <c r="AZ1353" s="58"/>
      <c r="BA1353" s="58"/>
      <c r="BB1353" s="58"/>
      <c r="BC1353" s="58"/>
      <c r="BD1353" s="58"/>
      <c r="BE1353" s="58"/>
      <c r="BF1353" s="58"/>
      <c r="BG1353" s="58"/>
      <c r="BH1353" s="58"/>
      <c r="BI1353" s="58"/>
      <c r="BJ1353" s="58"/>
      <c r="BK1353" s="58"/>
      <c r="BL1353" s="58"/>
      <c r="BM1353" s="58"/>
      <c r="BN1353" s="58"/>
      <c r="BO1353" s="58"/>
      <c r="BP1353" s="58"/>
      <c r="BQ1353" s="58"/>
      <c r="BR1353" s="58"/>
      <c r="BS1353" s="58"/>
      <c r="BT1353" s="58"/>
      <c r="BU1353" s="58"/>
      <c r="BV1353" s="58"/>
      <c r="BW1353" s="58"/>
      <c r="BX1353" s="58"/>
      <c r="BY1353" s="58"/>
      <c r="BZ1353" s="58"/>
      <c r="CA1353" s="58"/>
      <c r="CB1353" s="58"/>
      <c r="CC1353" s="58"/>
      <c r="CD1353" s="58"/>
      <c r="CE1353" s="58"/>
      <c r="CF1353" s="58"/>
      <c r="CG1353" s="58"/>
      <c r="CH1353" s="58"/>
      <c r="CI1353" s="58"/>
      <c r="CJ1353" s="58"/>
    </row>
    <row r="1354" spans="1:88" s="71" customFormat="1" ht="12.75" customHeight="1" x14ac:dyDescent="0.2">
      <c r="A1354" s="72"/>
      <c r="B1354" s="63"/>
      <c r="C1354" s="60" t="s">
        <v>17</v>
      </c>
      <c r="D1354" s="60"/>
      <c r="E1354" s="64">
        <f t="shared" si="18"/>
        <v>71</v>
      </c>
      <c r="F1354" s="64">
        <v>7.7380000000000004</v>
      </c>
      <c r="G1354" s="70">
        <f>23.551+39.711</f>
        <v>63.262</v>
      </c>
      <c r="H1354" s="60"/>
      <c r="I1354" s="57"/>
      <c r="J1354" s="57"/>
      <c r="K1354" s="57"/>
      <c r="L1354" s="58"/>
      <c r="M1354" s="58"/>
      <c r="N1354" s="58"/>
      <c r="O1354" s="58"/>
      <c r="P1354" s="58"/>
      <c r="Q1354" s="58"/>
      <c r="R1354" s="58"/>
      <c r="S1354" s="58"/>
      <c r="T1354" s="58"/>
      <c r="U1354" s="58"/>
      <c r="V1354" s="58"/>
      <c r="W1354" s="58"/>
      <c r="X1354" s="58"/>
      <c r="Y1354" s="58"/>
      <c r="Z1354" s="58"/>
      <c r="AA1354" s="58"/>
      <c r="AB1354" s="58"/>
      <c r="AC1354" s="58"/>
      <c r="AD1354" s="58"/>
      <c r="AE1354" s="58"/>
      <c r="AF1354" s="58"/>
      <c r="AG1354" s="58"/>
      <c r="AH1354" s="58"/>
      <c r="AI1354" s="58"/>
      <c r="AJ1354" s="58"/>
      <c r="AK1354" s="58"/>
      <c r="AL1354" s="58"/>
      <c r="AM1354" s="58"/>
      <c r="AN1354" s="58"/>
      <c r="AO1354" s="58"/>
      <c r="AP1354" s="58"/>
      <c r="AQ1354" s="58"/>
      <c r="AR1354" s="58"/>
      <c r="AS1354" s="58"/>
      <c r="AT1354" s="58"/>
      <c r="AU1354" s="58"/>
      <c r="AV1354" s="58"/>
      <c r="AW1354" s="58"/>
      <c r="AX1354" s="58"/>
      <c r="AY1354" s="58"/>
      <c r="AZ1354" s="58"/>
      <c r="BA1354" s="58"/>
      <c r="BB1354" s="58"/>
      <c r="BC1354" s="58"/>
      <c r="BD1354" s="58"/>
      <c r="BE1354" s="58"/>
      <c r="BF1354" s="58"/>
      <c r="BG1354" s="58"/>
      <c r="BH1354" s="58"/>
      <c r="BI1354" s="58"/>
      <c r="BJ1354" s="58"/>
      <c r="BK1354" s="58"/>
      <c r="BL1354" s="58"/>
      <c r="BM1354" s="58"/>
      <c r="BN1354" s="58"/>
      <c r="BO1354" s="58"/>
      <c r="BP1354" s="58"/>
      <c r="BQ1354" s="58"/>
      <c r="BR1354" s="58"/>
      <c r="BS1354" s="58"/>
      <c r="BT1354" s="58"/>
      <c r="BU1354" s="58"/>
      <c r="BV1354" s="58"/>
      <c r="BW1354" s="58"/>
      <c r="BX1354" s="58"/>
      <c r="BY1354" s="58"/>
      <c r="BZ1354" s="58"/>
      <c r="CA1354" s="58"/>
      <c r="CB1354" s="58"/>
      <c r="CC1354" s="58"/>
      <c r="CD1354" s="58"/>
      <c r="CE1354" s="58"/>
      <c r="CF1354" s="58"/>
      <c r="CG1354" s="58"/>
      <c r="CH1354" s="58"/>
      <c r="CI1354" s="58"/>
      <c r="CJ1354" s="58"/>
    </row>
    <row r="1355" spans="1:88" s="71" customFormat="1" ht="12.75" customHeight="1" x14ac:dyDescent="0.2">
      <c r="A1355" s="72"/>
      <c r="B1355" s="67" t="s">
        <v>147</v>
      </c>
      <c r="C1355" s="60" t="s">
        <v>148</v>
      </c>
      <c r="D1355" s="60"/>
      <c r="E1355" s="64">
        <f t="shared" si="18"/>
        <v>0.23</v>
      </c>
      <c r="F1355" s="64"/>
      <c r="G1355" s="70">
        <v>0.23</v>
      </c>
      <c r="H1355" s="60"/>
      <c r="I1355" s="57"/>
      <c r="J1355" s="57"/>
      <c r="K1355" s="57"/>
      <c r="L1355" s="58"/>
      <c r="M1355" s="58"/>
      <c r="N1355" s="58"/>
      <c r="O1355" s="58"/>
      <c r="P1355" s="58"/>
      <c r="Q1355" s="58"/>
      <c r="R1355" s="58"/>
      <c r="S1355" s="58"/>
      <c r="T1355" s="58"/>
      <c r="U1355" s="58"/>
      <c r="V1355" s="58"/>
      <c r="W1355" s="58"/>
      <c r="X1355" s="58"/>
      <c r="Y1355" s="58"/>
      <c r="Z1355" s="58"/>
      <c r="AA1355" s="58"/>
      <c r="AB1355" s="58"/>
      <c r="AC1355" s="58"/>
      <c r="AD1355" s="58"/>
      <c r="AE1355" s="58"/>
      <c r="AF1355" s="58"/>
      <c r="AG1355" s="58"/>
      <c r="AH1355" s="58"/>
      <c r="AI1355" s="58"/>
      <c r="AJ1355" s="58"/>
      <c r="AK1355" s="58"/>
      <c r="AL1355" s="58"/>
      <c r="AM1355" s="58"/>
      <c r="AN1355" s="58"/>
      <c r="AO1355" s="58"/>
      <c r="AP1355" s="58"/>
      <c r="AQ1355" s="58"/>
      <c r="AR1355" s="58"/>
      <c r="AS1355" s="58"/>
      <c r="AT1355" s="58"/>
      <c r="AU1355" s="58"/>
      <c r="AV1355" s="58"/>
      <c r="AW1355" s="58"/>
      <c r="AX1355" s="58"/>
      <c r="AY1355" s="58"/>
      <c r="AZ1355" s="58"/>
      <c r="BA1355" s="58"/>
      <c r="BB1355" s="58"/>
      <c r="BC1355" s="58"/>
      <c r="BD1355" s="58"/>
      <c r="BE1355" s="58"/>
      <c r="BF1355" s="58"/>
      <c r="BG1355" s="58"/>
      <c r="BH1355" s="58"/>
      <c r="BI1355" s="58"/>
      <c r="BJ1355" s="58"/>
      <c r="BK1355" s="58"/>
      <c r="BL1355" s="58"/>
      <c r="BM1355" s="58"/>
      <c r="BN1355" s="58"/>
      <c r="BO1355" s="58"/>
      <c r="BP1355" s="58"/>
      <c r="BQ1355" s="58"/>
      <c r="BR1355" s="58"/>
      <c r="BS1355" s="58"/>
      <c r="BT1355" s="58"/>
      <c r="BU1355" s="58"/>
      <c r="BV1355" s="58"/>
      <c r="BW1355" s="58"/>
      <c r="BX1355" s="58"/>
      <c r="BY1355" s="58"/>
      <c r="BZ1355" s="58"/>
      <c r="CA1355" s="58"/>
      <c r="CB1355" s="58"/>
      <c r="CC1355" s="58"/>
      <c r="CD1355" s="58"/>
      <c r="CE1355" s="58"/>
      <c r="CF1355" s="58"/>
      <c r="CG1355" s="58"/>
      <c r="CH1355" s="58"/>
      <c r="CI1355" s="58"/>
      <c r="CJ1355" s="58"/>
    </row>
    <row r="1356" spans="1:88" s="71" customFormat="1" ht="12.75" customHeight="1" x14ac:dyDescent="0.2">
      <c r="A1356" s="72"/>
      <c r="B1356" s="67"/>
      <c r="C1356" s="60" t="s">
        <v>17</v>
      </c>
      <c r="D1356" s="60"/>
      <c r="E1356" s="64">
        <f t="shared" si="18"/>
        <v>110.125</v>
      </c>
      <c r="F1356" s="64"/>
      <c r="G1356" s="70">
        <v>110.125</v>
      </c>
      <c r="H1356" s="60"/>
      <c r="I1356" s="57"/>
      <c r="J1356" s="57"/>
      <c r="K1356" s="57"/>
      <c r="L1356" s="58"/>
      <c r="M1356" s="58"/>
      <c r="N1356" s="58"/>
      <c r="O1356" s="58"/>
      <c r="P1356" s="58"/>
      <c r="Q1356" s="58"/>
      <c r="R1356" s="58"/>
      <c r="S1356" s="58"/>
      <c r="T1356" s="58"/>
      <c r="U1356" s="58"/>
      <c r="V1356" s="58"/>
      <c r="W1356" s="58"/>
      <c r="X1356" s="58"/>
      <c r="Y1356" s="58"/>
      <c r="Z1356" s="58"/>
      <c r="AA1356" s="58"/>
      <c r="AB1356" s="58"/>
      <c r="AC1356" s="58"/>
      <c r="AD1356" s="58"/>
      <c r="AE1356" s="58"/>
      <c r="AF1356" s="58"/>
      <c r="AG1356" s="58"/>
      <c r="AH1356" s="58"/>
      <c r="AI1356" s="58"/>
      <c r="AJ1356" s="58"/>
      <c r="AK1356" s="58"/>
      <c r="AL1356" s="58"/>
      <c r="AM1356" s="58"/>
      <c r="AN1356" s="58"/>
      <c r="AO1356" s="58"/>
      <c r="AP1356" s="58"/>
      <c r="AQ1356" s="58"/>
      <c r="AR1356" s="58"/>
      <c r="AS1356" s="58"/>
      <c r="AT1356" s="58"/>
      <c r="AU1356" s="58"/>
      <c r="AV1356" s="58"/>
      <c r="AW1356" s="58"/>
      <c r="AX1356" s="58"/>
      <c r="AY1356" s="58"/>
      <c r="AZ1356" s="58"/>
      <c r="BA1356" s="58"/>
      <c r="BB1356" s="58"/>
      <c r="BC1356" s="58"/>
      <c r="BD1356" s="58"/>
      <c r="BE1356" s="58"/>
      <c r="BF1356" s="58"/>
      <c r="BG1356" s="58"/>
      <c r="BH1356" s="58"/>
      <c r="BI1356" s="58"/>
      <c r="BJ1356" s="58"/>
      <c r="BK1356" s="58"/>
      <c r="BL1356" s="58"/>
      <c r="BM1356" s="58"/>
      <c r="BN1356" s="58"/>
      <c r="BO1356" s="58"/>
      <c r="BP1356" s="58"/>
      <c r="BQ1356" s="58"/>
      <c r="BR1356" s="58"/>
      <c r="BS1356" s="58"/>
      <c r="BT1356" s="58"/>
      <c r="BU1356" s="58"/>
      <c r="BV1356" s="58"/>
      <c r="BW1356" s="58"/>
      <c r="BX1356" s="58"/>
      <c r="BY1356" s="58"/>
      <c r="BZ1356" s="58"/>
      <c r="CA1356" s="58"/>
      <c r="CB1356" s="58"/>
      <c r="CC1356" s="58"/>
      <c r="CD1356" s="58"/>
      <c r="CE1356" s="58"/>
      <c r="CF1356" s="58"/>
      <c r="CG1356" s="58"/>
      <c r="CH1356" s="58"/>
      <c r="CI1356" s="58"/>
      <c r="CJ1356" s="58"/>
    </row>
    <row r="1357" spans="1:88" s="71" customFormat="1" ht="12.75" customHeight="1" x14ac:dyDescent="0.2">
      <c r="A1357" s="72"/>
      <c r="B1357" s="63" t="s">
        <v>150</v>
      </c>
      <c r="C1357" s="60" t="s">
        <v>64</v>
      </c>
      <c r="D1357" s="68"/>
      <c r="E1357" s="64">
        <f t="shared" si="18"/>
        <v>0</v>
      </c>
      <c r="F1357" s="64"/>
      <c r="G1357" s="70"/>
      <c r="H1357" s="68"/>
      <c r="I1357" s="57"/>
      <c r="J1357" s="57"/>
      <c r="K1357" s="57"/>
      <c r="L1357" s="58"/>
      <c r="M1357" s="58"/>
      <c r="N1357" s="58"/>
      <c r="O1357" s="58"/>
      <c r="P1357" s="58"/>
      <c r="Q1357" s="58"/>
      <c r="R1357" s="58"/>
      <c r="S1357" s="58"/>
      <c r="T1357" s="58"/>
      <c r="U1357" s="58"/>
      <c r="V1357" s="58"/>
      <c r="W1357" s="58"/>
      <c r="X1357" s="58"/>
      <c r="Y1357" s="58"/>
      <c r="Z1357" s="58"/>
      <c r="AA1357" s="58"/>
      <c r="AB1357" s="58"/>
      <c r="AC1357" s="58"/>
      <c r="AD1357" s="58"/>
      <c r="AE1357" s="58"/>
      <c r="AF1357" s="58"/>
      <c r="AG1357" s="58"/>
      <c r="AH1357" s="58"/>
      <c r="AI1357" s="58"/>
      <c r="AJ1357" s="58"/>
      <c r="AK1357" s="58"/>
      <c r="AL1357" s="58"/>
      <c r="AM1357" s="58"/>
      <c r="AN1357" s="58"/>
      <c r="AO1357" s="58"/>
      <c r="AP1357" s="58"/>
      <c r="AQ1357" s="58"/>
      <c r="AR1357" s="58"/>
      <c r="AS1357" s="58"/>
      <c r="AT1357" s="58"/>
      <c r="AU1357" s="58"/>
      <c r="AV1357" s="58"/>
      <c r="AW1357" s="58"/>
      <c r="AX1357" s="58"/>
      <c r="AY1357" s="58"/>
      <c r="AZ1357" s="58"/>
      <c r="BA1357" s="58"/>
      <c r="BB1357" s="58"/>
      <c r="BC1357" s="58"/>
      <c r="BD1357" s="58"/>
      <c r="BE1357" s="58"/>
      <c r="BF1357" s="58"/>
      <c r="BG1357" s="58"/>
      <c r="BH1357" s="58"/>
      <c r="BI1357" s="58"/>
      <c r="BJ1357" s="58"/>
      <c r="BK1357" s="58"/>
      <c r="BL1357" s="58"/>
      <c r="BM1357" s="58"/>
      <c r="BN1357" s="58"/>
      <c r="BO1357" s="58"/>
      <c r="BP1357" s="58"/>
      <c r="BQ1357" s="58"/>
      <c r="BR1357" s="58"/>
      <c r="BS1357" s="58"/>
      <c r="BT1357" s="58"/>
      <c r="BU1357" s="58"/>
      <c r="BV1357" s="58"/>
      <c r="BW1357" s="58"/>
      <c r="BX1357" s="58"/>
      <c r="BY1357" s="58"/>
      <c r="BZ1357" s="58"/>
      <c r="CA1357" s="58"/>
      <c r="CB1357" s="58"/>
      <c r="CC1357" s="58"/>
      <c r="CD1357" s="58"/>
      <c r="CE1357" s="58"/>
      <c r="CF1357" s="58"/>
      <c r="CG1357" s="58"/>
      <c r="CH1357" s="58"/>
      <c r="CI1357" s="58"/>
      <c r="CJ1357" s="58"/>
    </row>
    <row r="1358" spans="1:88" s="71" customFormat="1" ht="12.75" customHeight="1" x14ac:dyDescent="0.2">
      <c r="A1358" s="76"/>
      <c r="B1358" s="63"/>
      <c r="C1358" s="60" t="s">
        <v>17</v>
      </c>
      <c r="D1358" s="68"/>
      <c r="E1358" s="64">
        <f t="shared" si="18"/>
        <v>0</v>
      </c>
      <c r="F1358" s="64"/>
      <c r="G1358" s="70"/>
      <c r="H1358" s="68"/>
      <c r="I1358" s="57"/>
      <c r="J1358" s="57"/>
      <c r="K1358" s="57"/>
      <c r="L1358" s="58"/>
      <c r="M1358" s="58"/>
      <c r="N1358" s="58"/>
      <c r="O1358" s="58"/>
      <c r="P1358" s="58"/>
      <c r="Q1358" s="58"/>
      <c r="R1358" s="58"/>
      <c r="S1358" s="58"/>
      <c r="T1358" s="58"/>
      <c r="U1358" s="58"/>
      <c r="V1358" s="58"/>
      <c r="W1358" s="58"/>
      <c r="X1358" s="58"/>
      <c r="Y1358" s="58"/>
      <c r="Z1358" s="58"/>
      <c r="AA1358" s="58"/>
      <c r="AB1358" s="58"/>
      <c r="AC1358" s="58"/>
      <c r="AD1358" s="58"/>
      <c r="AE1358" s="58"/>
      <c r="AF1358" s="58"/>
      <c r="AG1358" s="58"/>
      <c r="AH1358" s="58"/>
      <c r="AI1358" s="58"/>
      <c r="AJ1358" s="58"/>
      <c r="AK1358" s="58"/>
      <c r="AL1358" s="58"/>
      <c r="AM1358" s="58"/>
      <c r="AN1358" s="58"/>
      <c r="AO1358" s="58"/>
      <c r="AP1358" s="58"/>
      <c r="AQ1358" s="58"/>
      <c r="AR1358" s="58"/>
      <c r="AS1358" s="58"/>
      <c r="AT1358" s="58"/>
      <c r="AU1358" s="58"/>
      <c r="AV1358" s="58"/>
      <c r="AW1358" s="58"/>
      <c r="AX1358" s="58"/>
      <c r="AY1358" s="58"/>
      <c r="AZ1358" s="58"/>
      <c r="BA1358" s="58"/>
      <c r="BB1358" s="58"/>
      <c r="BC1358" s="58"/>
      <c r="BD1358" s="58"/>
      <c r="BE1358" s="58"/>
      <c r="BF1358" s="58"/>
      <c r="BG1358" s="58"/>
      <c r="BH1358" s="58"/>
      <c r="BI1358" s="58"/>
      <c r="BJ1358" s="58"/>
      <c r="BK1358" s="58"/>
      <c r="BL1358" s="58"/>
      <c r="BM1358" s="58"/>
      <c r="BN1358" s="58"/>
      <c r="BO1358" s="58"/>
      <c r="BP1358" s="58"/>
      <c r="BQ1358" s="58"/>
      <c r="BR1358" s="58"/>
      <c r="BS1358" s="58"/>
      <c r="BT1358" s="58"/>
      <c r="BU1358" s="58"/>
      <c r="BV1358" s="58"/>
      <c r="BW1358" s="58"/>
      <c r="BX1358" s="58"/>
      <c r="BY1358" s="58"/>
      <c r="BZ1358" s="58"/>
      <c r="CA1358" s="58"/>
      <c r="CB1358" s="58"/>
      <c r="CC1358" s="58"/>
      <c r="CD1358" s="58"/>
      <c r="CE1358" s="58"/>
      <c r="CF1358" s="58"/>
      <c r="CG1358" s="58"/>
      <c r="CH1358" s="58"/>
      <c r="CI1358" s="58"/>
      <c r="CJ1358" s="58"/>
    </row>
    <row r="1359" spans="1:88" s="71" customFormat="1" ht="12.75" customHeight="1" x14ac:dyDescent="0.2">
      <c r="A1359" s="18">
        <v>50</v>
      </c>
      <c r="B1359" s="69" t="s">
        <v>198</v>
      </c>
      <c r="C1359" s="60"/>
      <c r="D1359" s="68"/>
      <c r="E1359" s="64">
        <f t="shared" si="18"/>
        <v>1</v>
      </c>
      <c r="F1359" s="64"/>
      <c r="G1359" s="70">
        <v>1</v>
      </c>
      <c r="H1359" s="68"/>
      <c r="I1359" s="57"/>
      <c r="J1359" s="57"/>
      <c r="K1359" s="57"/>
      <c r="L1359" s="58"/>
      <c r="M1359" s="58"/>
      <c r="N1359" s="58"/>
      <c r="O1359" s="58"/>
      <c r="P1359" s="58"/>
      <c r="Q1359" s="58"/>
      <c r="R1359" s="58"/>
      <c r="S1359" s="58"/>
      <c r="T1359" s="58"/>
      <c r="U1359" s="58"/>
      <c r="V1359" s="58"/>
      <c r="W1359" s="58"/>
      <c r="X1359" s="58"/>
      <c r="Y1359" s="58"/>
      <c r="Z1359" s="58"/>
      <c r="AA1359" s="58"/>
      <c r="AB1359" s="58"/>
      <c r="AC1359" s="58"/>
      <c r="AD1359" s="58"/>
      <c r="AE1359" s="58"/>
      <c r="AF1359" s="58"/>
      <c r="AG1359" s="58"/>
      <c r="AH1359" s="58"/>
      <c r="AI1359" s="58"/>
      <c r="AJ1359" s="58"/>
      <c r="AK1359" s="58"/>
      <c r="AL1359" s="58"/>
      <c r="AM1359" s="58"/>
      <c r="AN1359" s="58"/>
      <c r="AO1359" s="58"/>
      <c r="AP1359" s="58"/>
      <c r="AQ1359" s="58"/>
      <c r="AR1359" s="58"/>
      <c r="AS1359" s="58"/>
      <c r="AT1359" s="58"/>
      <c r="AU1359" s="58"/>
      <c r="AV1359" s="58"/>
      <c r="AW1359" s="58"/>
      <c r="AX1359" s="58"/>
      <c r="AY1359" s="58"/>
      <c r="AZ1359" s="58"/>
      <c r="BA1359" s="58"/>
      <c r="BB1359" s="58"/>
      <c r="BC1359" s="58"/>
      <c r="BD1359" s="58"/>
      <c r="BE1359" s="58"/>
      <c r="BF1359" s="58"/>
      <c r="BG1359" s="58"/>
      <c r="BH1359" s="58"/>
      <c r="BI1359" s="58"/>
      <c r="BJ1359" s="58"/>
      <c r="BK1359" s="58"/>
      <c r="BL1359" s="58"/>
      <c r="BM1359" s="58"/>
      <c r="BN1359" s="58"/>
      <c r="BO1359" s="58"/>
      <c r="BP1359" s="58"/>
      <c r="BQ1359" s="58"/>
      <c r="BR1359" s="58"/>
      <c r="BS1359" s="58"/>
      <c r="BT1359" s="58"/>
      <c r="BU1359" s="58"/>
      <c r="BV1359" s="58"/>
      <c r="BW1359" s="58"/>
      <c r="BX1359" s="58"/>
      <c r="BY1359" s="58"/>
      <c r="BZ1359" s="58"/>
      <c r="CA1359" s="58"/>
      <c r="CB1359" s="58"/>
      <c r="CC1359" s="58"/>
      <c r="CD1359" s="58"/>
      <c r="CE1359" s="58"/>
      <c r="CF1359" s="58"/>
      <c r="CG1359" s="58"/>
      <c r="CH1359" s="58"/>
      <c r="CI1359" s="58"/>
      <c r="CJ1359" s="58"/>
    </row>
    <row r="1360" spans="1:88" s="71" customFormat="1" ht="12.75" customHeight="1" x14ac:dyDescent="0.2">
      <c r="A1360" s="72"/>
      <c r="B1360" s="73"/>
      <c r="C1360" s="60" t="s">
        <v>17</v>
      </c>
      <c r="D1360" s="61"/>
      <c r="E1360" s="64">
        <f t="shared" si="18"/>
        <v>143.70099999999999</v>
      </c>
      <c r="F1360" s="64">
        <f>F1362+F1364+F1366+F1368</f>
        <v>0</v>
      </c>
      <c r="G1360" s="70">
        <f>G1362+G1364+G1366+G1368</f>
        <v>143.70099999999999</v>
      </c>
      <c r="H1360" s="61"/>
      <c r="I1360" s="57"/>
      <c r="J1360" s="57"/>
      <c r="K1360" s="57"/>
      <c r="L1360" s="58"/>
      <c r="M1360" s="58"/>
      <c r="N1360" s="58"/>
      <c r="O1360" s="58"/>
      <c r="P1360" s="58"/>
      <c r="Q1360" s="58"/>
      <c r="R1360" s="58"/>
      <c r="S1360" s="58"/>
      <c r="T1360" s="58"/>
      <c r="U1360" s="58"/>
      <c r="V1360" s="58"/>
      <c r="W1360" s="58"/>
      <c r="X1360" s="58"/>
      <c r="Y1360" s="58"/>
      <c r="Z1360" s="58"/>
      <c r="AA1360" s="58"/>
      <c r="AB1360" s="58"/>
      <c r="AC1360" s="58"/>
      <c r="AD1360" s="58"/>
      <c r="AE1360" s="58"/>
      <c r="AF1360" s="58"/>
      <c r="AG1360" s="58"/>
      <c r="AH1360" s="58"/>
      <c r="AI1360" s="58"/>
      <c r="AJ1360" s="58"/>
      <c r="AK1360" s="58"/>
      <c r="AL1360" s="58"/>
      <c r="AM1360" s="58"/>
      <c r="AN1360" s="58"/>
      <c r="AO1360" s="58"/>
      <c r="AP1360" s="58"/>
      <c r="AQ1360" s="58"/>
      <c r="AR1360" s="58"/>
      <c r="AS1360" s="58"/>
      <c r="AT1360" s="58"/>
      <c r="AU1360" s="58"/>
      <c r="AV1360" s="58"/>
      <c r="AW1360" s="58"/>
      <c r="AX1360" s="58"/>
      <c r="AY1360" s="58"/>
      <c r="AZ1360" s="58"/>
      <c r="BA1360" s="58"/>
      <c r="BB1360" s="58"/>
      <c r="BC1360" s="58"/>
      <c r="BD1360" s="58"/>
      <c r="BE1360" s="58"/>
      <c r="BF1360" s="58"/>
      <c r="BG1360" s="58"/>
      <c r="BH1360" s="58"/>
      <c r="BI1360" s="58"/>
      <c r="BJ1360" s="58"/>
      <c r="BK1360" s="58"/>
      <c r="BL1360" s="58"/>
      <c r="BM1360" s="58"/>
      <c r="BN1360" s="58"/>
      <c r="BO1360" s="58"/>
      <c r="BP1360" s="58"/>
      <c r="BQ1360" s="58"/>
      <c r="BR1360" s="58"/>
      <c r="BS1360" s="58"/>
      <c r="BT1360" s="58"/>
      <c r="BU1360" s="58"/>
      <c r="BV1360" s="58"/>
      <c r="BW1360" s="58"/>
      <c r="BX1360" s="58"/>
      <c r="BY1360" s="58"/>
      <c r="BZ1360" s="58"/>
      <c r="CA1360" s="58"/>
      <c r="CB1360" s="58"/>
      <c r="CC1360" s="58"/>
      <c r="CD1360" s="58"/>
      <c r="CE1360" s="58"/>
      <c r="CF1360" s="58"/>
      <c r="CG1360" s="58"/>
      <c r="CH1360" s="58"/>
      <c r="CI1360" s="58"/>
      <c r="CJ1360" s="58"/>
    </row>
    <row r="1361" spans="1:88" s="71" customFormat="1" ht="12.75" customHeight="1" x14ac:dyDescent="0.2">
      <c r="A1361" s="72"/>
      <c r="B1361" s="63" t="s">
        <v>143</v>
      </c>
      <c r="C1361" s="60" t="s">
        <v>20</v>
      </c>
      <c r="D1361" s="60"/>
      <c r="E1361" s="64">
        <f t="shared" si="18"/>
        <v>0</v>
      </c>
      <c r="F1361" s="64"/>
      <c r="G1361" s="70"/>
      <c r="H1361" s="60"/>
      <c r="I1361" s="57"/>
      <c r="J1361" s="57"/>
      <c r="K1361" s="57"/>
      <c r="L1361" s="58"/>
      <c r="M1361" s="58"/>
      <c r="N1361" s="58"/>
      <c r="O1361" s="58"/>
      <c r="P1361" s="58"/>
      <c r="Q1361" s="58"/>
      <c r="R1361" s="58"/>
      <c r="S1361" s="58"/>
      <c r="T1361" s="58"/>
      <c r="U1361" s="58"/>
      <c r="V1361" s="58"/>
      <c r="W1361" s="58"/>
      <c r="X1361" s="58"/>
      <c r="Y1361" s="58"/>
      <c r="Z1361" s="58"/>
      <c r="AA1361" s="58"/>
      <c r="AB1361" s="58"/>
      <c r="AC1361" s="58"/>
      <c r="AD1361" s="58"/>
      <c r="AE1361" s="58"/>
      <c r="AF1361" s="58"/>
      <c r="AG1361" s="58"/>
      <c r="AH1361" s="58"/>
      <c r="AI1361" s="58"/>
      <c r="AJ1361" s="58"/>
      <c r="AK1361" s="58"/>
      <c r="AL1361" s="58"/>
      <c r="AM1361" s="58"/>
      <c r="AN1361" s="58"/>
      <c r="AO1361" s="58"/>
      <c r="AP1361" s="58"/>
      <c r="AQ1361" s="58"/>
      <c r="AR1361" s="58"/>
      <c r="AS1361" s="58"/>
      <c r="AT1361" s="58"/>
      <c r="AU1361" s="58"/>
      <c r="AV1361" s="58"/>
      <c r="AW1361" s="58"/>
      <c r="AX1361" s="58"/>
      <c r="AY1361" s="58"/>
      <c r="AZ1361" s="58"/>
      <c r="BA1361" s="58"/>
      <c r="BB1361" s="58"/>
      <c r="BC1361" s="58"/>
      <c r="BD1361" s="58"/>
      <c r="BE1361" s="58"/>
      <c r="BF1361" s="58"/>
      <c r="BG1361" s="58"/>
      <c r="BH1361" s="58"/>
      <c r="BI1361" s="58"/>
      <c r="BJ1361" s="58"/>
      <c r="BK1361" s="58"/>
      <c r="BL1361" s="58"/>
      <c r="BM1361" s="58"/>
      <c r="BN1361" s="58"/>
      <c r="BO1361" s="58"/>
      <c r="BP1361" s="58"/>
      <c r="BQ1361" s="58"/>
      <c r="BR1361" s="58"/>
      <c r="BS1361" s="58"/>
      <c r="BT1361" s="58"/>
      <c r="BU1361" s="58"/>
      <c r="BV1361" s="58"/>
      <c r="BW1361" s="58"/>
      <c r="BX1361" s="58"/>
      <c r="BY1361" s="58"/>
      <c r="BZ1361" s="58"/>
      <c r="CA1361" s="58"/>
      <c r="CB1361" s="58"/>
      <c r="CC1361" s="58"/>
      <c r="CD1361" s="58"/>
      <c r="CE1361" s="58"/>
      <c r="CF1361" s="58"/>
      <c r="CG1361" s="58"/>
      <c r="CH1361" s="58"/>
      <c r="CI1361" s="58"/>
      <c r="CJ1361" s="58"/>
    </row>
    <row r="1362" spans="1:88" s="71" customFormat="1" ht="12.75" customHeight="1" x14ac:dyDescent="0.2">
      <c r="A1362" s="72"/>
      <c r="B1362" s="63"/>
      <c r="C1362" s="60" t="s">
        <v>17</v>
      </c>
      <c r="D1362" s="60"/>
      <c r="E1362" s="64">
        <f t="shared" si="18"/>
        <v>0</v>
      </c>
      <c r="F1362" s="64"/>
      <c r="G1362" s="70"/>
      <c r="H1362" s="60"/>
      <c r="I1362" s="57"/>
      <c r="J1362" s="57"/>
      <c r="K1362" s="57"/>
      <c r="L1362" s="58"/>
      <c r="M1362" s="58"/>
      <c r="N1362" s="58"/>
      <c r="O1362" s="58"/>
      <c r="P1362" s="58"/>
      <c r="Q1362" s="58"/>
      <c r="R1362" s="58"/>
      <c r="S1362" s="58"/>
      <c r="T1362" s="58"/>
      <c r="U1362" s="58"/>
      <c r="V1362" s="58"/>
      <c r="W1362" s="58"/>
      <c r="X1362" s="58"/>
      <c r="Y1362" s="58"/>
      <c r="Z1362" s="58"/>
      <c r="AA1362" s="58"/>
      <c r="AB1362" s="58"/>
      <c r="AC1362" s="58"/>
      <c r="AD1362" s="58"/>
      <c r="AE1362" s="58"/>
      <c r="AF1362" s="58"/>
      <c r="AG1362" s="58"/>
      <c r="AH1362" s="58"/>
      <c r="AI1362" s="58"/>
      <c r="AJ1362" s="58"/>
      <c r="AK1362" s="58"/>
      <c r="AL1362" s="58"/>
      <c r="AM1362" s="58"/>
      <c r="AN1362" s="58"/>
      <c r="AO1362" s="58"/>
      <c r="AP1362" s="58"/>
      <c r="AQ1362" s="58"/>
      <c r="AR1362" s="58"/>
      <c r="AS1362" s="58"/>
      <c r="AT1362" s="58"/>
      <c r="AU1362" s="58"/>
      <c r="AV1362" s="58"/>
      <c r="AW1362" s="58"/>
      <c r="AX1362" s="58"/>
      <c r="AY1362" s="58"/>
      <c r="AZ1362" s="58"/>
      <c r="BA1362" s="58"/>
      <c r="BB1362" s="58"/>
      <c r="BC1362" s="58"/>
      <c r="BD1362" s="58"/>
      <c r="BE1362" s="58"/>
      <c r="BF1362" s="58"/>
      <c r="BG1362" s="58"/>
      <c r="BH1362" s="58"/>
      <c r="BI1362" s="58"/>
      <c r="BJ1362" s="58"/>
      <c r="BK1362" s="58"/>
      <c r="BL1362" s="58"/>
      <c r="BM1362" s="58"/>
      <c r="BN1362" s="58"/>
      <c r="BO1362" s="58"/>
      <c r="BP1362" s="58"/>
      <c r="BQ1362" s="58"/>
      <c r="BR1362" s="58"/>
      <c r="BS1362" s="58"/>
      <c r="BT1362" s="58"/>
      <c r="BU1362" s="58"/>
      <c r="BV1362" s="58"/>
      <c r="BW1362" s="58"/>
      <c r="BX1362" s="58"/>
      <c r="BY1362" s="58"/>
      <c r="BZ1362" s="58"/>
      <c r="CA1362" s="58"/>
      <c r="CB1362" s="58"/>
      <c r="CC1362" s="58"/>
      <c r="CD1362" s="58"/>
      <c r="CE1362" s="58"/>
      <c r="CF1362" s="58"/>
      <c r="CG1362" s="58"/>
      <c r="CH1362" s="58"/>
      <c r="CI1362" s="58"/>
      <c r="CJ1362" s="58"/>
    </row>
    <row r="1363" spans="1:88" s="71" customFormat="1" ht="12.75" customHeight="1" x14ac:dyDescent="0.2">
      <c r="A1363" s="72"/>
      <c r="B1363" s="63" t="s">
        <v>145</v>
      </c>
      <c r="C1363" s="60" t="s">
        <v>20</v>
      </c>
      <c r="D1363" s="60"/>
      <c r="E1363" s="64">
        <f t="shared" si="18"/>
        <v>0</v>
      </c>
      <c r="F1363" s="64"/>
      <c r="G1363" s="70"/>
      <c r="H1363" s="60"/>
      <c r="I1363" s="57"/>
      <c r="J1363" s="57"/>
      <c r="K1363" s="57"/>
      <c r="L1363" s="58"/>
      <c r="M1363" s="58"/>
      <c r="N1363" s="58"/>
      <c r="O1363" s="58"/>
      <c r="P1363" s="58"/>
      <c r="Q1363" s="58"/>
      <c r="R1363" s="58"/>
      <c r="S1363" s="58"/>
      <c r="T1363" s="58"/>
      <c r="U1363" s="58"/>
      <c r="V1363" s="58"/>
      <c r="W1363" s="58"/>
      <c r="X1363" s="58"/>
      <c r="Y1363" s="58"/>
      <c r="Z1363" s="58"/>
      <c r="AA1363" s="58"/>
      <c r="AB1363" s="58"/>
      <c r="AC1363" s="58"/>
      <c r="AD1363" s="58"/>
      <c r="AE1363" s="58"/>
      <c r="AF1363" s="58"/>
      <c r="AG1363" s="58"/>
      <c r="AH1363" s="58"/>
      <c r="AI1363" s="58"/>
      <c r="AJ1363" s="58"/>
      <c r="AK1363" s="58"/>
      <c r="AL1363" s="58"/>
      <c r="AM1363" s="58"/>
      <c r="AN1363" s="58"/>
      <c r="AO1363" s="58"/>
      <c r="AP1363" s="58"/>
      <c r="AQ1363" s="58"/>
      <c r="AR1363" s="58"/>
      <c r="AS1363" s="58"/>
      <c r="AT1363" s="58"/>
      <c r="AU1363" s="58"/>
      <c r="AV1363" s="58"/>
      <c r="AW1363" s="58"/>
      <c r="AX1363" s="58"/>
      <c r="AY1363" s="58"/>
      <c r="AZ1363" s="58"/>
      <c r="BA1363" s="58"/>
      <c r="BB1363" s="58"/>
      <c r="BC1363" s="58"/>
      <c r="BD1363" s="58"/>
      <c r="BE1363" s="58"/>
      <c r="BF1363" s="58"/>
      <c r="BG1363" s="58"/>
      <c r="BH1363" s="58"/>
      <c r="BI1363" s="58"/>
      <c r="BJ1363" s="58"/>
      <c r="BK1363" s="58"/>
      <c r="BL1363" s="58"/>
      <c r="BM1363" s="58"/>
      <c r="BN1363" s="58"/>
      <c r="BO1363" s="58"/>
      <c r="BP1363" s="58"/>
      <c r="BQ1363" s="58"/>
      <c r="BR1363" s="58"/>
      <c r="BS1363" s="58"/>
      <c r="BT1363" s="58"/>
      <c r="BU1363" s="58"/>
      <c r="BV1363" s="58"/>
      <c r="BW1363" s="58"/>
      <c r="BX1363" s="58"/>
      <c r="BY1363" s="58"/>
      <c r="BZ1363" s="58"/>
      <c r="CA1363" s="58"/>
      <c r="CB1363" s="58"/>
      <c r="CC1363" s="58"/>
      <c r="CD1363" s="58"/>
      <c r="CE1363" s="58"/>
      <c r="CF1363" s="58"/>
      <c r="CG1363" s="58"/>
      <c r="CH1363" s="58"/>
      <c r="CI1363" s="58"/>
      <c r="CJ1363" s="58"/>
    </row>
    <row r="1364" spans="1:88" s="71" customFormat="1" ht="12.75" customHeight="1" x14ac:dyDescent="0.2">
      <c r="A1364" s="72"/>
      <c r="B1364" s="63"/>
      <c r="C1364" s="60" t="s">
        <v>17</v>
      </c>
      <c r="D1364" s="60"/>
      <c r="E1364" s="64">
        <f t="shared" si="18"/>
        <v>0</v>
      </c>
      <c r="F1364" s="64"/>
      <c r="G1364" s="70"/>
      <c r="H1364" s="60"/>
      <c r="I1364" s="57"/>
      <c r="J1364" s="57"/>
      <c r="K1364" s="57"/>
      <c r="L1364" s="58"/>
      <c r="M1364" s="58"/>
      <c r="N1364" s="58"/>
      <c r="O1364" s="58"/>
      <c r="P1364" s="58"/>
      <c r="Q1364" s="58"/>
      <c r="R1364" s="58"/>
      <c r="S1364" s="58"/>
      <c r="T1364" s="58"/>
      <c r="U1364" s="58"/>
      <c r="V1364" s="58"/>
      <c r="W1364" s="58"/>
      <c r="X1364" s="58"/>
      <c r="Y1364" s="58"/>
      <c r="Z1364" s="58"/>
      <c r="AA1364" s="58"/>
      <c r="AB1364" s="58"/>
      <c r="AC1364" s="58"/>
      <c r="AD1364" s="58"/>
      <c r="AE1364" s="58"/>
      <c r="AF1364" s="58"/>
      <c r="AG1364" s="58"/>
      <c r="AH1364" s="58"/>
      <c r="AI1364" s="58"/>
      <c r="AJ1364" s="58"/>
      <c r="AK1364" s="58"/>
      <c r="AL1364" s="58"/>
      <c r="AM1364" s="58"/>
      <c r="AN1364" s="58"/>
      <c r="AO1364" s="58"/>
      <c r="AP1364" s="58"/>
      <c r="AQ1364" s="58"/>
      <c r="AR1364" s="58"/>
      <c r="AS1364" s="58"/>
      <c r="AT1364" s="58"/>
      <c r="AU1364" s="58"/>
      <c r="AV1364" s="58"/>
      <c r="AW1364" s="58"/>
      <c r="AX1364" s="58"/>
      <c r="AY1364" s="58"/>
      <c r="AZ1364" s="58"/>
      <c r="BA1364" s="58"/>
      <c r="BB1364" s="58"/>
      <c r="BC1364" s="58"/>
      <c r="BD1364" s="58"/>
      <c r="BE1364" s="58"/>
      <c r="BF1364" s="58"/>
      <c r="BG1364" s="58"/>
      <c r="BH1364" s="58"/>
      <c r="BI1364" s="58"/>
      <c r="BJ1364" s="58"/>
      <c r="BK1364" s="58"/>
      <c r="BL1364" s="58"/>
      <c r="BM1364" s="58"/>
      <c r="BN1364" s="58"/>
      <c r="BO1364" s="58"/>
      <c r="BP1364" s="58"/>
      <c r="BQ1364" s="58"/>
      <c r="BR1364" s="58"/>
      <c r="BS1364" s="58"/>
      <c r="BT1364" s="58"/>
      <c r="BU1364" s="58"/>
      <c r="BV1364" s="58"/>
      <c r="BW1364" s="58"/>
      <c r="BX1364" s="58"/>
      <c r="BY1364" s="58"/>
      <c r="BZ1364" s="58"/>
      <c r="CA1364" s="58"/>
      <c r="CB1364" s="58"/>
      <c r="CC1364" s="58"/>
      <c r="CD1364" s="58"/>
      <c r="CE1364" s="58"/>
      <c r="CF1364" s="58"/>
      <c r="CG1364" s="58"/>
      <c r="CH1364" s="58"/>
      <c r="CI1364" s="58"/>
      <c r="CJ1364" s="58"/>
    </row>
    <row r="1365" spans="1:88" s="71" customFormat="1" ht="12.75" customHeight="1" x14ac:dyDescent="0.2">
      <c r="A1365" s="72"/>
      <c r="B1365" s="67" t="s">
        <v>147</v>
      </c>
      <c r="C1365" s="60" t="s">
        <v>148</v>
      </c>
      <c r="D1365" s="60"/>
      <c r="E1365" s="64">
        <f t="shared" si="18"/>
        <v>0.3</v>
      </c>
      <c r="F1365" s="64"/>
      <c r="G1365" s="70">
        <v>0.3</v>
      </c>
      <c r="H1365" s="60"/>
      <c r="I1365" s="57"/>
      <c r="J1365" s="57"/>
      <c r="K1365" s="57"/>
      <c r="L1365" s="58"/>
      <c r="M1365" s="58"/>
      <c r="N1365" s="58"/>
      <c r="O1365" s="58"/>
      <c r="P1365" s="58"/>
      <c r="Q1365" s="58"/>
      <c r="R1365" s="58"/>
      <c r="S1365" s="58"/>
      <c r="T1365" s="58"/>
      <c r="U1365" s="58"/>
      <c r="V1365" s="58"/>
      <c r="W1365" s="58"/>
      <c r="X1365" s="58"/>
      <c r="Y1365" s="58"/>
      <c r="Z1365" s="58"/>
      <c r="AA1365" s="58"/>
      <c r="AB1365" s="58"/>
      <c r="AC1365" s="58"/>
      <c r="AD1365" s="58"/>
      <c r="AE1365" s="58"/>
      <c r="AF1365" s="58"/>
      <c r="AG1365" s="58"/>
      <c r="AH1365" s="58"/>
      <c r="AI1365" s="58"/>
      <c r="AJ1365" s="58"/>
      <c r="AK1365" s="58"/>
      <c r="AL1365" s="58"/>
      <c r="AM1365" s="58"/>
      <c r="AN1365" s="58"/>
      <c r="AO1365" s="58"/>
      <c r="AP1365" s="58"/>
      <c r="AQ1365" s="58"/>
      <c r="AR1365" s="58"/>
      <c r="AS1365" s="58"/>
      <c r="AT1365" s="58"/>
      <c r="AU1365" s="58"/>
      <c r="AV1365" s="58"/>
      <c r="AW1365" s="58"/>
      <c r="AX1365" s="58"/>
      <c r="AY1365" s="58"/>
      <c r="AZ1365" s="58"/>
      <c r="BA1365" s="58"/>
      <c r="BB1365" s="58"/>
      <c r="BC1365" s="58"/>
      <c r="BD1365" s="58"/>
      <c r="BE1365" s="58"/>
      <c r="BF1365" s="58"/>
      <c r="BG1365" s="58"/>
      <c r="BH1365" s="58"/>
      <c r="BI1365" s="58"/>
      <c r="BJ1365" s="58"/>
      <c r="BK1365" s="58"/>
      <c r="BL1365" s="58"/>
      <c r="BM1365" s="58"/>
      <c r="BN1365" s="58"/>
      <c r="BO1365" s="58"/>
      <c r="BP1365" s="58"/>
      <c r="BQ1365" s="58"/>
      <c r="BR1365" s="58"/>
      <c r="BS1365" s="58"/>
      <c r="BT1365" s="58"/>
      <c r="BU1365" s="58"/>
      <c r="BV1365" s="58"/>
      <c r="BW1365" s="58"/>
      <c r="BX1365" s="58"/>
      <c r="BY1365" s="58"/>
      <c r="BZ1365" s="58"/>
      <c r="CA1365" s="58"/>
      <c r="CB1365" s="58"/>
      <c r="CC1365" s="58"/>
      <c r="CD1365" s="58"/>
      <c r="CE1365" s="58"/>
      <c r="CF1365" s="58"/>
      <c r="CG1365" s="58"/>
      <c r="CH1365" s="58"/>
      <c r="CI1365" s="58"/>
      <c r="CJ1365" s="58"/>
    </row>
    <row r="1366" spans="1:88" s="71" customFormat="1" ht="12.75" customHeight="1" x14ac:dyDescent="0.2">
      <c r="A1366" s="72"/>
      <c r="B1366" s="67"/>
      <c r="C1366" s="60" t="s">
        <v>17</v>
      </c>
      <c r="D1366" s="60"/>
      <c r="E1366" s="64">
        <f t="shared" si="18"/>
        <v>143.70099999999999</v>
      </c>
      <c r="F1366" s="64"/>
      <c r="G1366" s="70">
        <v>143.70099999999999</v>
      </c>
      <c r="H1366" s="60"/>
      <c r="I1366" s="57"/>
      <c r="J1366" s="57"/>
      <c r="K1366" s="57"/>
      <c r="L1366" s="58"/>
      <c r="M1366" s="58"/>
      <c r="N1366" s="58"/>
      <c r="O1366" s="58"/>
      <c r="P1366" s="58"/>
      <c r="Q1366" s="58"/>
      <c r="R1366" s="58"/>
      <c r="S1366" s="58"/>
      <c r="T1366" s="58"/>
      <c r="U1366" s="58"/>
      <c r="V1366" s="58"/>
      <c r="W1366" s="58"/>
      <c r="X1366" s="58"/>
      <c r="Y1366" s="58"/>
      <c r="Z1366" s="58"/>
      <c r="AA1366" s="58"/>
      <c r="AB1366" s="58"/>
      <c r="AC1366" s="58"/>
      <c r="AD1366" s="58"/>
      <c r="AE1366" s="58"/>
      <c r="AF1366" s="58"/>
      <c r="AG1366" s="58"/>
      <c r="AH1366" s="58"/>
      <c r="AI1366" s="58"/>
      <c r="AJ1366" s="58"/>
      <c r="AK1366" s="58"/>
      <c r="AL1366" s="58"/>
      <c r="AM1366" s="58"/>
      <c r="AN1366" s="58"/>
      <c r="AO1366" s="58"/>
      <c r="AP1366" s="58"/>
      <c r="AQ1366" s="58"/>
      <c r="AR1366" s="58"/>
      <c r="AS1366" s="58"/>
      <c r="AT1366" s="58"/>
      <c r="AU1366" s="58"/>
      <c r="AV1366" s="58"/>
      <c r="AW1366" s="58"/>
      <c r="AX1366" s="58"/>
      <c r="AY1366" s="58"/>
      <c r="AZ1366" s="58"/>
      <c r="BA1366" s="58"/>
      <c r="BB1366" s="58"/>
      <c r="BC1366" s="58"/>
      <c r="BD1366" s="58"/>
      <c r="BE1366" s="58"/>
      <c r="BF1366" s="58"/>
      <c r="BG1366" s="58"/>
      <c r="BH1366" s="58"/>
      <c r="BI1366" s="58"/>
      <c r="BJ1366" s="58"/>
      <c r="BK1366" s="58"/>
      <c r="BL1366" s="58"/>
      <c r="BM1366" s="58"/>
      <c r="BN1366" s="58"/>
      <c r="BO1366" s="58"/>
      <c r="BP1366" s="58"/>
      <c r="BQ1366" s="58"/>
      <c r="BR1366" s="58"/>
      <c r="BS1366" s="58"/>
      <c r="BT1366" s="58"/>
      <c r="BU1366" s="58"/>
      <c r="BV1366" s="58"/>
      <c r="BW1366" s="58"/>
      <c r="BX1366" s="58"/>
      <c r="BY1366" s="58"/>
      <c r="BZ1366" s="58"/>
      <c r="CA1366" s="58"/>
      <c r="CB1366" s="58"/>
      <c r="CC1366" s="58"/>
      <c r="CD1366" s="58"/>
      <c r="CE1366" s="58"/>
      <c r="CF1366" s="58"/>
      <c r="CG1366" s="58"/>
      <c r="CH1366" s="58"/>
      <c r="CI1366" s="58"/>
      <c r="CJ1366" s="58"/>
    </row>
    <row r="1367" spans="1:88" s="71" customFormat="1" ht="12.75" customHeight="1" x14ac:dyDescent="0.2">
      <c r="A1367" s="72"/>
      <c r="B1367" s="63" t="s">
        <v>150</v>
      </c>
      <c r="C1367" s="60" t="s">
        <v>64</v>
      </c>
      <c r="D1367" s="68"/>
      <c r="E1367" s="64">
        <f t="shared" si="18"/>
        <v>0</v>
      </c>
      <c r="F1367" s="64"/>
      <c r="G1367" s="70"/>
      <c r="H1367" s="68"/>
      <c r="I1367" s="57"/>
      <c r="J1367" s="57"/>
      <c r="K1367" s="57"/>
      <c r="L1367" s="58"/>
      <c r="M1367" s="58"/>
      <c r="N1367" s="58"/>
      <c r="O1367" s="58"/>
      <c r="P1367" s="58"/>
      <c r="Q1367" s="58"/>
      <c r="R1367" s="58"/>
      <c r="S1367" s="58"/>
      <c r="T1367" s="58"/>
      <c r="U1367" s="58"/>
      <c r="V1367" s="58"/>
      <c r="W1367" s="58"/>
      <c r="X1367" s="58"/>
      <c r="Y1367" s="58"/>
      <c r="Z1367" s="58"/>
      <c r="AA1367" s="58"/>
      <c r="AB1367" s="58"/>
      <c r="AC1367" s="58"/>
      <c r="AD1367" s="58"/>
      <c r="AE1367" s="58"/>
      <c r="AF1367" s="58"/>
      <c r="AG1367" s="58"/>
      <c r="AH1367" s="58"/>
      <c r="AI1367" s="58"/>
      <c r="AJ1367" s="58"/>
      <c r="AK1367" s="58"/>
      <c r="AL1367" s="58"/>
      <c r="AM1367" s="58"/>
      <c r="AN1367" s="58"/>
      <c r="AO1367" s="58"/>
      <c r="AP1367" s="58"/>
      <c r="AQ1367" s="58"/>
      <c r="AR1367" s="58"/>
      <c r="AS1367" s="58"/>
      <c r="AT1367" s="58"/>
      <c r="AU1367" s="58"/>
      <c r="AV1367" s="58"/>
      <c r="AW1367" s="58"/>
      <c r="AX1367" s="58"/>
      <c r="AY1367" s="58"/>
      <c r="AZ1367" s="58"/>
      <c r="BA1367" s="58"/>
      <c r="BB1367" s="58"/>
      <c r="BC1367" s="58"/>
      <c r="BD1367" s="58"/>
      <c r="BE1367" s="58"/>
      <c r="BF1367" s="58"/>
      <c r="BG1367" s="58"/>
      <c r="BH1367" s="58"/>
      <c r="BI1367" s="58"/>
      <c r="BJ1367" s="58"/>
      <c r="BK1367" s="58"/>
      <c r="BL1367" s="58"/>
      <c r="BM1367" s="58"/>
      <c r="BN1367" s="58"/>
      <c r="BO1367" s="58"/>
      <c r="BP1367" s="58"/>
      <c r="BQ1367" s="58"/>
      <c r="BR1367" s="58"/>
      <c r="BS1367" s="58"/>
      <c r="BT1367" s="58"/>
      <c r="BU1367" s="58"/>
      <c r="BV1367" s="58"/>
      <c r="BW1367" s="58"/>
      <c r="BX1367" s="58"/>
      <c r="BY1367" s="58"/>
      <c r="BZ1367" s="58"/>
      <c r="CA1367" s="58"/>
      <c r="CB1367" s="58"/>
      <c r="CC1367" s="58"/>
      <c r="CD1367" s="58"/>
      <c r="CE1367" s="58"/>
      <c r="CF1367" s="58"/>
      <c r="CG1367" s="58"/>
      <c r="CH1367" s="58"/>
      <c r="CI1367" s="58"/>
      <c r="CJ1367" s="58"/>
    </row>
    <row r="1368" spans="1:88" s="71" customFormat="1" ht="12.75" customHeight="1" x14ac:dyDescent="0.2">
      <c r="A1368" s="76"/>
      <c r="B1368" s="63"/>
      <c r="C1368" s="60" t="s">
        <v>17</v>
      </c>
      <c r="D1368" s="68"/>
      <c r="E1368" s="64">
        <f t="shared" si="18"/>
        <v>0</v>
      </c>
      <c r="F1368" s="64"/>
      <c r="G1368" s="70"/>
      <c r="H1368" s="68"/>
      <c r="I1368" s="57"/>
      <c r="J1368" s="57"/>
      <c r="K1368" s="57"/>
      <c r="L1368" s="58"/>
      <c r="M1368" s="58"/>
      <c r="N1368" s="58"/>
      <c r="O1368" s="58"/>
      <c r="P1368" s="58"/>
      <c r="Q1368" s="58"/>
      <c r="R1368" s="58"/>
      <c r="S1368" s="58"/>
      <c r="T1368" s="58"/>
      <c r="U1368" s="58"/>
      <c r="V1368" s="58"/>
      <c r="W1368" s="58"/>
      <c r="X1368" s="58"/>
      <c r="Y1368" s="58"/>
      <c r="Z1368" s="58"/>
      <c r="AA1368" s="58"/>
      <c r="AB1368" s="58"/>
      <c r="AC1368" s="58"/>
      <c r="AD1368" s="58"/>
      <c r="AE1368" s="58"/>
      <c r="AF1368" s="58"/>
      <c r="AG1368" s="58"/>
      <c r="AH1368" s="58"/>
      <c r="AI1368" s="58"/>
      <c r="AJ1368" s="58"/>
      <c r="AK1368" s="58"/>
      <c r="AL1368" s="58"/>
      <c r="AM1368" s="58"/>
      <c r="AN1368" s="58"/>
      <c r="AO1368" s="58"/>
      <c r="AP1368" s="58"/>
      <c r="AQ1368" s="58"/>
      <c r="AR1368" s="58"/>
      <c r="AS1368" s="58"/>
      <c r="AT1368" s="58"/>
      <c r="AU1368" s="58"/>
      <c r="AV1368" s="58"/>
      <c r="AW1368" s="58"/>
      <c r="AX1368" s="58"/>
      <c r="AY1368" s="58"/>
      <c r="AZ1368" s="58"/>
      <c r="BA1368" s="58"/>
      <c r="BB1368" s="58"/>
      <c r="BC1368" s="58"/>
      <c r="BD1368" s="58"/>
      <c r="BE1368" s="58"/>
      <c r="BF1368" s="58"/>
      <c r="BG1368" s="58"/>
      <c r="BH1368" s="58"/>
      <c r="BI1368" s="58"/>
      <c r="BJ1368" s="58"/>
      <c r="BK1368" s="58"/>
      <c r="BL1368" s="58"/>
      <c r="BM1368" s="58"/>
      <c r="BN1368" s="58"/>
      <c r="BO1368" s="58"/>
      <c r="BP1368" s="58"/>
      <c r="BQ1368" s="58"/>
      <c r="BR1368" s="58"/>
      <c r="BS1368" s="58"/>
      <c r="BT1368" s="58"/>
      <c r="BU1368" s="58"/>
      <c r="BV1368" s="58"/>
      <c r="BW1368" s="58"/>
      <c r="BX1368" s="58"/>
      <c r="BY1368" s="58"/>
      <c r="BZ1368" s="58"/>
      <c r="CA1368" s="58"/>
      <c r="CB1368" s="58"/>
      <c r="CC1368" s="58"/>
      <c r="CD1368" s="58"/>
      <c r="CE1368" s="58"/>
      <c r="CF1368" s="58"/>
      <c r="CG1368" s="58"/>
      <c r="CH1368" s="58"/>
      <c r="CI1368" s="58"/>
      <c r="CJ1368" s="58"/>
    </row>
    <row r="1369" spans="1:88" s="71" customFormat="1" ht="12.75" customHeight="1" x14ac:dyDescent="0.2">
      <c r="A1369" s="18">
        <v>51</v>
      </c>
      <c r="B1369" s="69" t="s">
        <v>199</v>
      </c>
      <c r="C1369" s="60"/>
      <c r="D1369" s="68"/>
      <c r="E1369" s="64">
        <f t="shared" si="18"/>
        <v>1</v>
      </c>
      <c r="F1369" s="64"/>
      <c r="G1369" s="70">
        <v>1</v>
      </c>
      <c r="H1369" s="68"/>
      <c r="I1369" s="57"/>
      <c r="J1369" s="57"/>
      <c r="K1369" s="57"/>
      <c r="L1369" s="58"/>
      <c r="M1369" s="58"/>
      <c r="N1369" s="58"/>
      <c r="O1369" s="58"/>
      <c r="P1369" s="58"/>
      <c r="Q1369" s="58"/>
      <c r="R1369" s="58"/>
      <c r="S1369" s="58"/>
      <c r="T1369" s="58"/>
      <c r="U1369" s="58"/>
      <c r="V1369" s="58"/>
      <c r="W1369" s="58"/>
      <c r="X1369" s="58"/>
      <c r="Y1369" s="58"/>
      <c r="Z1369" s="58"/>
      <c r="AA1369" s="58"/>
      <c r="AB1369" s="58"/>
      <c r="AC1369" s="58"/>
      <c r="AD1369" s="58"/>
      <c r="AE1369" s="58"/>
      <c r="AF1369" s="58"/>
      <c r="AG1369" s="58"/>
      <c r="AH1369" s="58"/>
      <c r="AI1369" s="58"/>
      <c r="AJ1369" s="58"/>
      <c r="AK1369" s="58"/>
      <c r="AL1369" s="58"/>
      <c r="AM1369" s="58"/>
      <c r="AN1369" s="58"/>
      <c r="AO1369" s="58"/>
      <c r="AP1369" s="58"/>
      <c r="AQ1369" s="58"/>
      <c r="AR1369" s="58"/>
      <c r="AS1369" s="58"/>
      <c r="AT1369" s="58"/>
      <c r="AU1369" s="58"/>
      <c r="AV1369" s="58"/>
      <c r="AW1369" s="58"/>
      <c r="AX1369" s="58"/>
      <c r="AY1369" s="58"/>
      <c r="AZ1369" s="58"/>
      <c r="BA1369" s="58"/>
      <c r="BB1369" s="58"/>
      <c r="BC1369" s="58"/>
      <c r="BD1369" s="58"/>
      <c r="BE1369" s="58"/>
      <c r="BF1369" s="58"/>
      <c r="BG1369" s="58"/>
      <c r="BH1369" s="58"/>
      <c r="BI1369" s="58"/>
      <c r="BJ1369" s="58"/>
      <c r="BK1369" s="58"/>
      <c r="BL1369" s="58"/>
      <c r="BM1369" s="58"/>
      <c r="BN1369" s="58"/>
      <c r="BO1369" s="58"/>
      <c r="BP1369" s="58"/>
      <c r="BQ1369" s="58"/>
      <c r="BR1369" s="58"/>
      <c r="BS1369" s="58"/>
      <c r="BT1369" s="58"/>
      <c r="BU1369" s="58"/>
      <c r="BV1369" s="58"/>
      <c r="BW1369" s="58"/>
      <c r="BX1369" s="58"/>
      <c r="BY1369" s="58"/>
      <c r="BZ1369" s="58"/>
      <c r="CA1369" s="58"/>
      <c r="CB1369" s="58"/>
      <c r="CC1369" s="58"/>
      <c r="CD1369" s="58"/>
      <c r="CE1369" s="58"/>
      <c r="CF1369" s="58"/>
      <c r="CG1369" s="58"/>
      <c r="CH1369" s="58"/>
      <c r="CI1369" s="58"/>
      <c r="CJ1369" s="58"/>
    </row>
    <row r="1370" spans="1:88" s="71" customFormat="1" ht="12.75" customHeight="1" x14ac:dyDescent="0.2">
      <c r="A1370" s="72"/>
      <c r="B1370" s="73"/>
      <c r="C1370" s="60" t="s">
        <v>17</v>
      </c>
      <c r="D1370" s="61"/>
      <c r="E1370" s="64">
        <f t="shared" si="18"/>
        <v>240.28200000000001</v>
      </c>
      <c r="F1370" s="64">
        <f>F1372+F1374+F1376+F1378</f>
        <v>0.88100000000000001</v>
      </c>
      <c r="G1370" s="70">
        <f>G1372+G1374+G1376+G1378</f>
        <v>239.40100000000001</v>
      </c>
      <c r="H1370" s="61"/>
      <c r="I1370" s="57"/>
      <c r="J1370" s="57"/>
      <c r="K1370" s="57"/>
      <c r="L1370" s="58"/>
      <c r="M1370" s="58"/>
      <c r="N1370" s="58"/>
      <c r="O1370" s="58"/>
      <c r="P1370" s="58"/>
      <c r="Q1370" s="58"/>
      <c r="R1370" s="58"/>
      <c r="S1370" s="58"/>
      <c r="T1370" s="58"/>
      <c r="U1370" s="58"/>
      <c r="V1370" s="58"/>
      <c r="W1370" s="58"/>
      <c r="X1370" s="58"/>
      <c r="Y1370" s="58"/>
      <c r="Z1370" s="58"/>
      <c r="AA1370" s="58"/>
      <c r="AB1370" s="58"/>
      <c r="AC1370" s="58"/>
      <c r="AD1370" s="58"/>
      <c r="AE1370" s="58"/>
      <c r="AF1370" s="58"/>
      <c r="AG1370" s="58"/>
      <c r="AH1370" s="58"/>
      <c r="AI1370" s="58"/>
      <c r="AJ1370" s="58"/>
      <c r="AK1370" s="58"/>
      <c r="AL1370" s="58"/>
      <c r="AM1370" s="58"/>
      <c r="AN1370" s="58"/>
      <c r="AO1370" s="58"/>
      <c r="AP1370" s="58"/>
      <c r="AQ1370" s="58"/>
      <c r="AR1370" s="58"/>
      <c r="AS1370" s="58"/>
      <c r="AT1370" s="58"/>
      <c r="AU1370" s="58"/>
      <c r="AV1370" s="58"/>
      <c r="AW1370" s="58"/>
      <c r="AX1370" s="58"/>
      <c r="AY1370" s="58"/>
      <c r="AZ1370" s="58"/>
      <c r="BA1370" s="58"/>
      <c r="BB1370" s="58"/>
      <c r="BC1370" s="58"/>
      <c r="BD1370" s="58"/>
      <c r="BE1370" s="58"/>
      <c r="BF1370" s="58"/>
      <c r="BG1370" s="58"/>
      <c r="BH1370" s="58"/>
      <c r="BI1370" s="58"/>
      <c r="BJ1370" s="58"/>
      <c r="BK1370" s="58"/>
      <c r="BL1370" s="58"/>
      <c r="BM1370" s="58"/>
      <c r="BN1370" s="58"/>
      <c r="BO1370" s="58"/>
      <c r="BP1370" s="58"/>
      <c r="BQ1370" s="58"/>
      <c r="BR1370" s="58"/>
      <c r="BS1370" s="58"/>
      <c r="BT1370" s="58"/>
      <c r="BU1370" s="58"/>
      <c r="BV1370" s="58"/>
      <c r="BW1370" s="58"/>
      <c r="BX1370" s="58"/>
      <c r="BY1370" s="58"/>
      <c r="BZ1370" s="58"/>
      <c r="CA1370" s="58"/>
      <c r="CB1370" s="58"/>
      <c r="CC1370" s="58"/>
      <c r="CD1370" s="58"/>
      <c r="CE1370" s="58"/>
      <c r="CF1370" s="58"/>
      <c r="CG1370" s="58"/>
      <c r="CH1370" s="58"/>
      <c r="CI1370" s="58"/>
      <c r="CJ1370" s="58"/>
    </row>
    <row r="1371" spans="1:88" s="71" customFormat="1" ht="12.75" customHeight="1" x14ac:dyDescent="0.2">
      <c r="A1371" s="72"/>
      <c r="B1371" s="63" t="s">
        <v>143</v>
      </c>
      <c r="C1371" s="60" t="s">
        <v>20</v>
      </c>
      <c r="D1371" s="60"/>
      <c r="E1371" s="64">
        <f t="shared" si="18"/>
        <v>0</v>
      </c>
      <c r="F1371" s="64"/>
      <c r="G1371" s="70"/>
      <c r="H1371" s="60"/>
      <c r="I1371" s="57"/>
      <c r="J1371" s="57"/>
      <c r="K1371" s="57"/>
      <c r="L1371" s="58"/>
      <c r="M1371" s="58"/>
      <c r="N1371" s="58"/>
      <c r="O1371" s="58"/>
      <c r="P1371" s="58"/>
      <c r="Q1371" s="58"/>
      <c r="R1371" s="58"/>
      <c r="S1371" s="58"/>
      <c r="T1371" s="58"/>
      <c r="U1371" s="58"/>
      <c r="V1371" s="58"/>
      <c r="W1371" s="58"/>
      <c r="X1371" s="58"/>
      <c r="Y1371" s="58"/>
      <c r="Z1371" s="58"/>
      <c r="AA1371" s="58"/>
      <c r="AB1371" s="58"/>
      <c r="AC1371" s="58"/>
      <c r="AD1371" s="58"/>
      <c r="AE1371" s="58"/>
      <c r="AF1371" s="58"/>
      <c r="AG1371" s="58"/>
      <c r="AH1371" s="58"/>
      <c r="AI1371" s="58"/>
      <c r="AJ1371" s="58"/>
      <c r="AK1371" s="58"/>
      <c r="AL1371" s="58"/>
      <c r="AM1371" s="58"/>
      <c r="AN1371" s="58"/>
      <c r="AO1371" s="58"/>
      <c r="AP1371" s="58"/>
      <c r="AQ1371" s="58"/>
      <c r="AR1371" s="58"/>
      <c r="AS1371" s="58"/>
      <c r="AT1371" s="58"/>
      <c r="AU1371" s="58"/>
      <c r="AV1371" s="58"/>
      <c r="AW1371" s="58"/>
      <c r="AX1371" s="58"/>
      <c r="AY1371" s="58"/>
      <c r="AZ1371" s="58"/>
      <c r="BA1371" s="58"/>
      <c r="BB1371" s="58"/>
      <c r="BC1371" s="58"/>
      <c r="BD1371" s="58"/>
      <c r="BE1371" s="58"/>
      <c r="BF1371" s="58"/>
      <c r="BG1371" s="58"/>
      <c r="BH1371" s="58"/>
      <c r="BI1371" s="58"/>
      <c r="BJ1371" s="58"/>
      <c r="BK1371" s="58"/>
      <c r="BL1371" s="58"/>
      <c r="BM1371" s="58"/>
      <c r="BN1371" s="58"/>
      <c r="BO1371" s="58"/>
      <c r="BP1371" s="58"/>
      <c r="BQ1371" s="58"/>
      <c r="BR1371" s="58"/>
      <c r="BS1371" s="58"/>
      <c r="BT1371" s="58"/>
      <c r="BU1371" s="58"/>
      <c r="BV1371" s="58"/>
      <c r="BW1371" s="58"/>
      <c r="BX1371" s="58"/>
      <c r="BY1371" s="58"/>
      <c r="BZ1371" s="58"/>
      <c r="CA1371" s="58"/>
      <c r="CB1371" s="58"/>
      <c r="CC1371" s="58"/>
      <c r="CD1371" s="58"/>
      <c r="CE1371" s="58"/>
      <c r="CF1371" s="58"/>
      <c r="CG1371" s="58"/>
      <c r="CH1371" s="58"/>
      <c r="CI1371" s="58"/>
      <c r="CJ1371" s="58"/>
    </row>
    <row r="1372" spans="1:88" s="71" customFormat="1" ht="12.75" customHeight="1" x14ac:dyDescent="0.2">
      <c r="A1372" s="72"/>
      <c r="B1372" s="63"/>
      <c r="C1372" s="60" t="s">
        <v>17</v>
      </c>
      <c r="D1372" s="60"/>
      <c r="E1372" s="64">
        <f t="shared" si="18"/>
        <v>0</v>
      </c>
      <c r="F1372" s="64"/>
      <c r="G1372" s="70"/>
      <c r="H1372" s="60"/>
      <c r="I1372" s="57"/>
      <c r="J1372" s="57"/>
      <c r="K1372" s="57"/>
      <c r="L1372" s="58"/>
      <c r="M1372" s="58"/>
      <c r="N1372" s="58"/>
      <c r="O1372" s="58"/>
      <c r="P1372" s="58"/>
      <c r="Q1372" s="58"/>
      <c r="R1372" s="58"/>
      <c r="S1372" s="58"/>
      <c r="T1372" s="58"/>
      <c r="U1372" s="58"/>
      <c r="V1372" s="58"/>
      <c r="W1372" s="58"/>
      <c r="X1372" s="58"/>
      <c r="Y1372" s="58"/>
      <c r="Z1372" s="58"/>
      <c r="AA1372" s="58"/>
      <c r="AB1372" s="58"/>
      <c r="AC1372" s="58"/>
      <c r="AD1372" s="58"/>
      <c r="AE1372" s="58"/>
      <c r="AF1372" s="58"/>
      <c r="AG1372" s="58"/>
      <c r="AH1372" s="58"/>
      <c r="AI1372" s="58"/>
      <c r="AJ1372" s="58"/>
      <c r="AK1372" s="58"/>
      <c r="AL1372" s="58"/>
      <c r="AM1372" s="58"/>
      <c r="AN1372" s="58"/>
      <c r="AO1372" s="58"/>
      <c r="AP1372" s="58"/>
      <c r="AQ1372" s="58"/>
      <c r="AR1372" s="58"/>
      <c r="AS1372" s="58"/>
      <c r="AT1372" s="58"/>
      <c r="AU1372" s="58"/>
      <c r="AV1372" s="58"/>
      <c r="AW1372" s="58"/>
      <c r="AX1372" s="58"/>
      <c r="AY1372" s="58"/>
      <c r="AZ1372" s="58"/>
      <c r="BA1372" s="58"/>
      <c r="BB1372" s="58"/>
      <c r="BC1372" s="58"/>
      <c r="BD1372" s="58"/>
      <c r="BE1372" s="58"/>
      <c r="BF1372" s="58"/>
      <c r="BG1372" s="58"/>
      <c r="BH1372" s="58"/>
      <c r="BI1372" s="58"/>
      <c r="BJ1372" s="58"/>
      <c r="BK1372" s="58"/>
      <c r="BL1372" s="58"/>
      <c r="BM1372" s="58"/>
      <c r="BN1372" s="58"/>
      <c r="BO1372" s="58"/>
      <c r="BP1372" s="58"/>
      <c r="BQ1372" s="58"/>
      <c r="BR1372" s="58"/>
      <c r="BS1372" s="58"/>
      <c r="BT1372" s="58"/>
      <c r="BU1372" s="58"/>
      <c r="BV1372" s="58"/>
      <c r="BW1372" s="58"/>
      <c r="BX1372" s="58"/>
      <c r="BY1372" s="58"/>
      <c r="BZ1372" s="58"/>
      <c r="CA1372" s="58"/>
      <c r="CB1372" s="58"/>
      <c r="CC1372" s="58"/>
      <c r="CD1372" s="58"/>
      <c r="CE1372" s="58"/>
      <c r="CF1372" s="58"/>
      <c r="CG1372" s="58"/>
      <c r="CH1372" s="58"/>
      <c r="CI1372" s="58"/>
      <c r="CJ1372" s="58"/>
    </row>
    <row r="1373" spans="1:88" s="71" customFormat="1" ht="12.75" customHeight="1" x14ac:dyDescent="0.2">
      <c r="A1373" s="72"/>
      <c r="B1373" s="63" t="s">
        <v>145</v>
      </c>
      <c r="C1373" s="60" t="s">
        <v>20</v>
      </c>
      <c r="D1373" s="60"/>
      <c r="E1373" s="64">
        <f t="shared" si="18"/>
        <v>2E-3</v>
      </c>
      <c r="F1373" s="64">
        <v>2E-3</v>
      </c>
      <c r="G1373" s="70"/>
      <c r="H1373" s="60"/>
      <c r="I1373" s="57"/>
      <c r="J1373" s="57"/>
      <c r="K1373" s="57"/>
      <c r="L1373" s="58"/>
      <c r="M1373" s="58"/>
      <c r="N1373" s="58"/>
      <c r="O1373" s="58"/>
      <c r="P1373" s="58"/>
      <c r="Q1373" s="58"/>
      <c r="R1373" s="58"/>
      <c r="S1373" s="58"/>
      <c r="T1373" s="58"/>
      <c r="U1373" s="58"/>
      <c r="V1373" s="58"/>
      <c r="W1373" s="58"/>
      <c r="X1373" s="58"/>
      <c r="Y1373" s="58"/>
      <c r="Z1373" s="58"/>
      <c r="AA1373" s="58"/>
      <c r="AB1373" s="58"/>
      <c r="AC1373" s="58"/>
      <c r="AD1373" s="58"/>
      <c r="AE1373" s="58"/>
      <c r="AF1373" s="58"/>
      <c r="AG1373" s="58"/>
      <c r="AH1373" s="58"/>
      <c r="AI1373" s="58"/>
      <c r="AJ1373" s="58"/>
      <c r="AK1373" s="58"/>
      <c r="AL1373" s="58"/>
      <c r="AM1373" s="58"/>
      <c r="AN1373" s="58"/>
      <c r="AO1373" s="58"/>
      <c r="AP1373" s="58"/>
      <c r="AQ1373" s="58"/>
      <c r="AR1373" s="58"/>
      <c r="AS1373" s="58"/>
      <c r="AT1373" s="58"/>
      <c r="AU1373" s="58"/>
      <c r="AV1373" s="58"/>
      <c r="AW1373" s="58"/>
      <c r="AX1373" s="58"/>
      <c r="AY1373" s="58"/>
      <c r="AZ1373" s="58"/>
      <c r="BA1373" s="58"/>
      <c r="BB1373" s="58"/>
      <c r="BC1373" s="58"/>
      <c r="BD1373" s="58"/>
      <c r="BE1373" s="58"/>
      <c r="BF1373" s="58"/>
      <c r="BG1373" s="58"/>
      <c r="BH1373" s="58"/>
      <c r="BI1373" s="58"/>
      <c r="BJ1373" s="58"/>
      <c r="BK1373" s="58"/>
      <c r="BL1373" s="58"/>
      <c r="BM1373" s="58"/>
      <c r="BN1373" s="58"/>
      <c r="BO1373" s="58"/>
      <c r="BP1373" s="58"/>
      <c r="BQ1373" s="58"/>
      <c r="BR1373" s="58"/>
      <c r="BS1373" s="58"/>
      <c r="BT1373" s="58"/>
      <c r="BU1373" s="58"/>
      <c r="BV1373" s="58"/>
      <c r="BW1373" s="58"/>
      <c r="BX1373" s="58"/>
      <c r="BY1373" s="58"/>
      <c r="BZ1373" s="58"/>
      <c r="CA1373" s="58"/>
      <c r="CB1373" s="58"/>
      <c r="CC1373" s="58"/>
      <c r="CD1373" s="58"/>
      <c r="CE1373" s="58"/>
      <c r="CF1373" s="58"/>
      <c r="CG1373" s="58"/>
      <c r="CH1373" s="58"/>
      <c r="CI1373" s="58"/>
      <c r="CJ1373" s="58"/>
    </row>
    <row r="1374" spans="1:88" s="71" customFormat="1" ht="12.75" customHeight="1" x14ac:dyDescent="0.2">
      <c r="A1374" s="72"/>
      <c r="B1374" s="63"/>
      <c r="C1374" s="60" t="s">
        <v>17</v>
      </c>
      <c r="D1374" s="60"/>
      <c r="E1374" s="64">
        <f t="shared" si="18"/>
        <v>0.88100000000000001</v>
      </c>
      <c r="F1374" s="64">
        <v>0.88100000000000001</v>
      </c>
      <c r="G1374" s="70"/>
      <c r="H1374" s="60"/>
      <c r="I1374" s="57"/>
      <c r="J1374" s="57"/>
      <c r="K1374" s="57"/>
      <c r="L1374" s="58"/>
      <c r="M1374" s="58"/>
      <c r="N1374" s="58"/>
      <c r="O1374" s="58"/>
      <c r="P1374" s="58"/>
      <c r="Q1374" s="58"/>
      <c r="R1374" s="58"/>
      <c r="S1374" s="58"/>
      <c r="T1374" s="58"/>
      <c r="U1374" s="58"/>
      <c r="V1374" s="58"/>
      <c r="W1374" s="58"/>
      <c r="X1374" s="58"/>
      <c r="Y1374" s="58"/>
      <c r="Z1374" s="58"/>
      <c r="AA1374" s="58"/>
      <c r="AB1374" s="58"/>
      <c r="AC1374" s="58"/>
      <c r="AD1374" s="58"/>
      <c r="AE1374" s="58"/>
      <c r="AF1374" s="58"/>
      <c r="AG1374" s="58"/>
      <c r="AH1374" s="58"/>
      <c r="AI1374" s="58"/>
      <c r="AJ1374" s="58"/>
      <c r="AK1374" s="58"/>
      <c r="AL1374" s="58"/>
      <c r="AM1374" s="58"/>
      <c r="AN1374" s="58"/>
      <c r="AO1374" s="58"/>
      <c r="AP1374" s="58"/>
      <c r="AQ1374" s="58"/>
      <c r="AR1374" s="58"/>
      <c r="AS1374" s="58"/>
      <c r="AT1374" s="58"/>
      <c r="AU1374" s="58"/>
      <c r="AV1374" s="58"/>
      <c r="AW1374" s="58"/>
      <c r="AX1374" s="58"/>
      <c r="AY1374" s="58"/>
      <c r="AZ1374" s="58"/>
      <c r="BA1374" s="58"/>
      <c r="BB1374" s="58"/>
      <c r="BC1374" s="58"/>
      <c r="BD1374" s="58"/>
      <c r="BE1374" s="58"/>
      <c r="BF1374" s="58"/>
      <c r="BG1374" s="58"/>
      <c r="BH1374" s="58"/>
      <c r="BI1374" s="58"/>
      <c r="BJ1374" s="58"/>
      <c r="BK1374" s="58"/>
      <c r="BL1374" s="58"/>
      <c r="BM1374" s="58"/>
      <c r="BN1374" s="58"/>
      <c r="BO1374" s="58"/>
      <c r="BP1374" s="58"/>
      <c r="BQ1374" s="58"/>
      <c r="BR1374" s="58"/>
      <c r="BS1374" s="58"/>
      <c r="BT1374" s="58"/>
      <c r="BU1374" s="58"/>
      <c r="BV1374" s="58"/>
      <c r="BW1374" s="58"/>
      <c r="BX1374" s="58"/>
      <c r="BY1374" s="58"/>
      <c r="BZ1374" s="58"/>
      <c r="CA1374" s="58"/>
      <c r="CB1374" s="58"/>
      <c r="CC1374" s="58"/>
      <c r="CD1374" s="58"/>
      <c r="CE1374" s="58"/>
      <c r="CF1374" s="58"/>
      <c r="CG1374" s="58"/>
      <c r="CH1374" s="58"/>
      <c r="CI1374" s="58"/>
      <c r="CJ1374" s="58"/>
    </row>
    <row r="1375" spans="1:88" s="71" customFormat="1" ht="12.75" customHeight="1" x14ac:dyDescent="0.2">
      <c r="A1375" s="72"/>
      <c r="B1375" s="67" t="s">
        <v>147</v>
      </c>
      <c r="C1375" s="60" t="s">
        <v>148</v>
      </c>
      <c r="D1375" s="60"/>
      <c r="E1375" s="64">
        <f t="shared" si="18"/>
        <v>0.5</v>
      </c>
      <c r="F1375" s="64"/>
      <c r="G1375" s="70">
        <v>0.5</v>
      </c>
      <c r="H1375" s="60"/>
      <c r="I1375" s="57"/>
      <c r="J1375" s="57"/>
      <c r="K1375" s="57"/>
      <c r="L1375" s="58"/>
      <c r="M1375" s="58"/>
      <c r="N1375" s="58"/>
      <c r="O1375" s="58"/>
      <c r="P1375" s="58"/>
      <c r="Q1375" s="58"/>
      <c r="R1375" s="58"/>
      <c r="S1375" s="58"/>
      <c r="T1375" s="58"/>
      <c r="U1375" s="58"/>
      <c r="V1375" s="58"/>
      <c r="W1375" s="58"/>
      <c r="X1375" s="58"/>
      <c r="Y1375" s="58"/>
      <c r="Z1375" s="58"/>
      <c r="AA1375" s="58"/>
      <c r="AB1375" s="58"/>
      <c r="AC1375" s="58"/>
      <c r="AD1375" s="58"/>
      <c r="AE1375" s="58"/>
      <c r="AF1375" s="58"/>
      <c r="AG1375" s="58"/>
      <c r="AH1375" s="58"/>
      <c r="AI1375" s="58"/>
      <c r="AJ1375" s="58"/>
      <c r="AK1375" s="58"/>
      <c r="AL1375" s="58"/>
      <c r="AM1375" s="58"/>
      <c r="AN1375" s="58"/>
      <c r="AO1375" s="58"/>
      <c r="AP1375" s="58"/>
      <c r="AQ1375" s="58"/>
      <c r="AR1375" s="58"/>
      <c r="AS1375" s="58"/>
      <c r="AT1375" s="58"/>
      <c r="AU1375" s="58"/>
      <c r="AV1375" s="58"/>
      <c r="AW1375" s="58"/>
      <c r="AX1375" s="58"/>
      <c r="AY1375" s="58"/>
      <c r="AZ1375" s="58"/>
      <c r="BA1375" s="58"/>
      <c r="BB1375" s="58"/>
      <c r="BC1375" s="58"/>
      <c r="BD1375" s="58"/>
      <c r="BE1375" s="58"/>
      <c r="BF1375" s="58"/>
      <c r="BG1375" s="58"/>
      <c r="BH1375" s="58"/>
      <c r="BI1375" s="58"/>
      <c r="BJ1375" s="58"/>
      <c r="BK1375" s="58"/>
      <c r="BL1375" s="58"/>
      <c r="BM1375" s="58"/>
      <c r="BN1375" s="58"/>
      <c r="BO1375" s="58"/>
      <c r="BP1375" s="58"/>
      <c r="BQ1375" s="58"/>
      <c r="BR1375" s="58"/>
      <c r="BS1375" s="58"/>
      <c r="BT1375" s="58"/>
      <c r="BU1375" s="58"/>
      <c r="BV1375" s="58"/>
      <c r="BW1375" s="58"/>
      <c r="BX1375" s="58"/>
      <c r="BY1375" s="58"/>
      <c r="BZ1375" s="58"/>
      <c r="CA1375" s="58"/>
      <c r="CB1375" s="58"/>
      <c r="CC1375" s="58"/>
      <c r="CD1375" s="58"/>
      <c r="CE1375" s="58"/>
      <c r="CF1375" s="58"/>
      <c r="CG1375" s="58"/>
      <c r="CH1375" s="58"/>
      <c r="CI1375" s="58"/>
      <c r="CJ1375" s="58"/>
    </row>
    <row r="1376" spans="1:88" s="71" customFormat="1" ht="12.75" customHeight="1" x14ac:dyDescent="0.2">
      <c r="A1376" s="72"/>
      <c r="B1376" s="67"/>
      <c r="C1376" s="60" t="s">
        <v>17</v>
      </c>
      <c r="D1376" s="60"/>
      <c r="E1376" s="64">
        <f t="shared" si="18"/>
        <v>239.40100000000001</v>
      </c>
      <c r="F1376" s="64"/>
      <c r="G1376" s="70">
        <v>239.40100000000001</v>
      </c>
      <c r="H1376" s="60"/>
      <c r="I1376" s="57"/>
      <c r="J1376" s="57"/>
      <c r="K1376" s="57"/>
      <c r="L1376" s="58"/>
      <c r="M1376" s="58"/>
      <c r="N1376" s="58"/>
      <c r="O1376" s="58"/>
      <c r="P1376" s="58"/>
      <c r="Q1376" s="58"/>
      <c r="R1376" s="58"/>
      <c r="S1376" s="58"/>
      <c r="T1376" s="58"/>
      <c r="U1376" s="58"/>
      <c r="V1376" s="58"/>
      <c r="W1376" s="58"/>
      <c r="X1376" s="58"/>
      <c r="Y1376" s="58"/>
      <c r="Z1376" s="58"/>
      <c r="AA1376" s="58"/>
      <c r="AB1376" s="58"/>
      <c r="AC1376" s="58"/>
      <c r="AD1376" s="58"/>
      <c r="AE1376" s="58"/>
      <c r="AF1376" s="58"/>
      <c r="AG1376" s="58"/>
      <c r="AH1376" s="58"/>
      <c r="AI1376" s="58"/>
      <c r="AJ1376" s="58"/>
      <c r="AK1376" s="58"/>
      <c r="AL1376" s="58"/>
      <c r="AM1376" s="58"/>
      <c r="AN1376" s="58"/>
      <c r="AO1376" s="58"/>
      <c r="AP1376" s="58"/>
      <c r="AQ1376" s="58"/>
      <c r="AR1376" s="58"/>
      <c r="AS1376" s="58"/>
      <c r="AT1376" s="58"/>
      <c r="AU1376" s="58"/>
      <c r="AV1376" s="58"/>
      <c r="AW1376" s="58"/>
      <c r="AX1376" s="58"/>
      <c r="AY1376" s="58"/>
      <c r="AZ1376" s="58"/>
      <c r="BA1376" s="58"/>
      <c r="BB1376" s="58"/>
      <c r="BC1376" s="58"/>
      <c r="BD1376" s="58"/>
      <c r="BE1376" s="58"/>
      <c r="BF1376" s="58"/>
      <c r="BG1376" s="58"/>
      <c r="BH1376" s="58"/>
      <c r="BI1376" s="58"/>
      <c r="BJ1376" s="58"/>
      <c r="BK1376" s="58"/>
      <c r="BL1376" s="58"/>
      <c r="BM1376" s="58"/>
      <c r="BN1376" s="58"/>
      <c r="BO1376" s="58"/>
      <c r="BP1376" s="58"/>
      <c r="BQ1376" s="58"/>
      <c r="BR1376" s="58"/>
      <c r="BS1376" s="58"/>
      <c r="BT1376" s="58"/>
      <c r="BU1376" s="58"/>
      <c r="BV1376" s="58"/>
      <c r="BW1376" s="58"/>
      <c r="BX1376" s="58"/>
      <c r="BY1376" s="58"/>
      <c r="BZ1376" s="58"/>
      <c r="CA1376" s="58"/>
      <c r="CB1376" s="58"/>
      <c r="CC1376" s="58"/>
      <c r="CD1376" s="58"/>
      <c r="CE1376" s="58"/>
      <c r="CF1376" s="58"/>
      <c r="CG1376" s="58"/>
      <c r="CH1376" s="58"/>
      <c r="CI1376" s="58"/>
      <c r="CJ1376" s="58"/>
    </row>
    <row r="1377" spans="1:88" s="71" customFormat="1" ht="12.75" customHeight="1" x14ac:dyDescent="0.2">
      <c r="A1377" s="72"/>
      <c r="B1377" s="63" t="s">
        <v>150</v>
      </c>
      <c r="C1377" s="60" t="s">
        <v>64</v>
      </c>
      <c r="D1377" s="68"/>
      <c r="E1377" s="64">
        <f t="shared" si="18"/>
        <v>0</v>
      </c>
      <c r="F1377" s="64"/>
      <c r="G1377" s="70"/>
      <c r="H1377" s="68"/>
      <c r="I1377" s="57"/>
      <c r="J1377" s="57"/>
      <c r="K1377" s="57"/>
      <c r="L1377" s="58"/>
      <c r="M1377" s="58"/>
      <c r="N1377" s="58"/>
      <c r="O1377" s="58"/>
      <c r="P1377" s="58"/>
      <c r="Q1377" s="58"/>
      <c r="R1377" s="58"/>
      <c r="S1377" s="58"/>
      <c r="T1377" s="58"/>
      <c r="U1377" s="58"/>
      <c r="V1377" s="58"/>
      <c r="W1377" s="58"/>
      <c r="X1377" s="58"/>
      <c r="Y1377" s="58"/>
      <c r="Z1377" s="58"/>
      <c r="AA1377" s="58"/>
      <c r="AB1377" s="58"/>
      <c r="AC1377" s="58"/>
      <c r="AD1377" s="58"/>
      <c r="AE1377" s="58"/>
      <c r="AF1377" s="58"/>
      <c r="AG1377" s="58"/>
      <c r="AH1377" s="58"/>
      <c r="AI1377" s="58"/>
      <c r="AJ1377" s="58"/>
      <c r="AK1377" s="58"/>
      <c r="AL1377" s="58"/>
      <c r="AM1377" s="58"/>
      <c r="AN1377" s="58"/>
      <c r="AO1377" s="58"/>
      <c r="AP1377" s="58"/>
      <c r="AQ1377" s="58"/>
      <c r="AR1377" s="58"/>
      <c r="AS1377" s="58"/>
      <c r="AT1377" s="58"/>
      <c r="AU1377" s="58"/>
      <c r="AV1377" s="58"/>
      <c r="AW1377" s="58"/>
      <c r="AX1377" s="58"/>
      <c r="AY1377" s="58"/>
      <c r="AZ1377" s="58"/>
      <c r="BA1377" s="58"/>
      <c r="BB1377" s="58"/>
      <c r="BC1377" s="58"/>
      <c r="BD1377" s="58"/>
      <c r="BE1377" s="58"/>
      <c r="BF1377" s="58"/>
      <c r="BG1377" s="58"/>
      <c r="BH1377" s="58"/>
      <c r="BI1377" s="58"/>
      <c r="BJ1377" s="58"/>
      <c r="BK1377" s="58"/>
      <c r="BL1377" s="58"/>
      <c r="BM1377" s="58"/>
      <c r="BN1377" s="58"/>
      <c r="BO1377" s="58"/>
      <c r="BP1377" s="58"/>
      <c r="BQ1377" s="58"/>
      <c r="BR1377" s="58"/>
      <c r="BS1377" s="58"/>
      <c r="BT1377" s="58"/>
      <c r="BU1377" s="58"/>
      <c r="BV1377" s="58"/>
      <c r="BW1377" s="58"/>
      <c r="BX1377" s="58"/>
      <c r="BY1377" s="58"/>
      <c r="BZ1377" s="58"/>
      <c r="CA1377" s="58"/>
      <c r="CB1377" s="58"/>
      <c r="CC1377" s="58"/>
      <c r="CD1377" s="58"/>
      <c r="CE1377" s="58"/>
      <c r="CF1377" s="58"/>
      <c r="CG1377" s="58"/>
      <c r="CH1377" s="58"/>
      <c r="CI1377" s="58"/>
      <c r="CJ1377" s="58"/>
    </row>
    <row r="1378" spans="1:88" s="71" customFormat="1" ht="12.75" customHeight="1" x14ac:dyDescent="0.2">
      <c r="A1378" s="76"/>
      <c r="B1378" s="63"/>
      <c r="C1378" s="60" t="s">
        <v>17</v>
      </c>
      <c r="D1378" s="68"/>
      <c r="E1378" s="64">
        <f t="shared" si="18"/>
        <v>0</v>
      </c>
      <c r="F1378" s="64"/>
      <c r="G1378" s="70"/>
      <c r="H1378" s="68"/>
      <c r="I1378" s="57"/>
      <c r="J1378" s="57"/>
      <c r="K1378" s="57"/>
      <c r="L1378" s="58"/>
      <c r="M1378" s="58"/>
      <c r="N1378" s="58"/>
      <c r="O1378" s="58"/>
      <c r="P1378" s="58"/>
      <c r="Q1378" s="58"/>
      <c r="R1378" s="58"/>
      <c r="S1378" s="58"/>
      <c r="T1378" s="58"/>
      <c r="U1378" s="58"/>
      <c r="V1378" s="58"/>
      <c r="W1378" s="58"/>
      <c r="X1378" s="58"/>
      <c r="Y1378" s="58"/>
      <c r="Z1378" s="58"/>
      <c r="AA1378" s="58"/>
      <c r="AB1378" s="58"/>
      <c r="AC1378" s="58"/>
      <c r="AD1378" s="58"/>
      <c r="AE1378" s="58"/>
      <c r="AF1378" s="58"/>
      <c r="AG1378" s="58"/>
      <c r="AH1378" s="58"/>
      <c r="AI1378" s="58"/>
      <c r="AJ1378" s="58"/>
      <c r="AK1378" s="58"/>
      <c r="AL1378" s="58"/>
      <c r="AM1378" s="58"/>
      <c r="AN1378" s="58"/>
      <c r="AO1378" s="58"/>
      <c r="AP1378" s="58"/>
      <c r="AQ1378" s="58"/>
      <c r="AR1378" s="58"/>
      <c r="AS1378" s="58"/>
      <c r="AT1378" s="58"/>
      <c r="AU1378" s="58"/>
      <c r="AV1378" s="58"/>
      <c r="AW1378" s="58"/>
      <c r="AX1378" s="58"/>
      <c r="AY1378" s="58"/>
      <c r="AZ1378" s="58"/>
      <c r="BA1378" s="58"/>
      <c r="BB1378" s="58"/>
      <c r="BC1378" s="58"/>
      <c r="BD1378" s="58"/>
      <c r="BE1378" s="58"/>
      <c r="BF1378" s="58"/>
      <c r="BG1378" s="58"/>
      <c r="BH1378" s="58"/>
      <c r="BI1378" s="58"/>
      <c r="BJ1378" s="58"/>
      <c r="BK1378" s="58"/>
      <c r="BL1378" s="58"/>
      <c r="BM1378" s="58"/>
      <c r="BN1378" s="58"/>
      <c r="BO1378" s="58"/>
      <c r="BP1378" s="58"/>
      <c r="BQ1378" s="58"/>
      <c r="BR1378" s="58"/>
      <c r="BS1378" s="58"/>
      <c r="BT1378" s="58"/>
      <c r="BU1378" s="58"/>
      <c r="BV1378" s="58"/>
      <c r="BW1378" s="58"/>
      <c r="BX1378" s="58"/>
      <c r="BY1378" s="58"/>
      <c r="BZ1378" s="58"/>
      <c r="CA1378" s="58"/>
      <c r="CB1378" s="58"/>
      <c r="CC1378" s="58"/>
      <c r="CD1378" s="58"/>
      <c r="CE1378" s="58"/>
      <c r="CF1378" s="58"/>
      <c r="CG1378" s="58"/>
      <c r="CH1378" s="58"/>
      <c r="CI1378" s="58"/>
      <c r="CJ1378" s="58"/>
    </row>
    <row r="1379" spans="1:88" s="71" customFormat="1" ht="12.75" customHeight="1" x14ac:dyDescent="0.2">
      <c r="A1379" s="18">
        <v>52</v>
      </c>
      <c r="B1379" s="69" t="s">
        <v>200</v>
      </c>
      <c r="C1379" s="60"/>
      <c r="D1379" s="68"/>
      <c r="E1379" s="64">
        <f t="shared" si="18"/>
        <v>1</v>
      </c>
      <c r="F1379" s="64"/>
      <c r="G1379" s="70">
        <v>1</v>
      </c>
      <c r="H1379" s="68"/>
      <c r="I1379" s="57"/>
      <c r="J1379" s="57"/>
      <c r="K1379" s="57"/>
      <c r="L1379" s="58"/>
      <c r="M1379" s="58"/>
      <c r="N1379" s="58"/>
      <c r="O1379" s="58"/>
      <c r="P1379" s="58"/>
      <c r="Q1379" s="58"/>
      <c r="R1379" s="58"/>
      <c r="S1379" s="58"/>
      <c r="T1379" s="58"/>
      <c r="U1379" s="58"/>
      <c r="V1379" s="58"/>
      <c r="W1379" s="58"/>
      <c r="X1379" s="58"/>
      <c r="Y1379" s="58"/>
      <c r="Z1379" s="58"/>
      <c r="AA1379" s="58"/>
      <c r="AB1379" s="58"/>
      <c r="AC1379" s="58"/>
      <c r="AD1379" s="58"/>
      <c r="AE1379" s="58"/>
      <c r="AF1379" s="58"/>
      <c r="AG1379" s="58"/>
      <c r="AH1379" s="58"/>
      <c r="AI1379" s="58"/>
      <c r="AJ1379" s="58"/>
      <c r="AK1379" s="58"/>
      <c r="AL1379" s="58"/>
      <c r="AM1379" s="58"/>
      <c r="AN1379" s="58"/>
      <c r="AO1379" s="58"/>
      <c r="AP1379" s="58"/>
      <c r="AQ1379" s="58"/>
      <c r="AR1379" s="58"/>
      <c r="AS1379" s="58"/>
      <c r="AT1379" s="58"/>
      <c r="AU1379" s="58"/>
      <c r="AV1379" s="58"/>
      <c r="AW1379" s="58"/>
      <c r="AX1379" s="58"/>
      <c r="AY1379" s="58"/>
      <c r="AZ1379" s="58"/>
      <c r="BA1379" s="58"/>
      <c r="BB1379" s="58"/>
      <c r="BC1379" s="58"/>
      <c r="BD1379" s="58"/>
      <c r="BE1379" s="58"/>
      <c r="BF1379" s="58"/>
      <c r="BG1379" s="58"/>
      <c r="BH1379" s="58"/>
      <c r="BI1379" s="58"/>
      <c r="BJ1379" s="58"/>
      <c r="BK1379" s="58"/>
      <c r="BL1379" s="58"/>
      <c r="BM1379" s="58"/>
      <c r="BN1379" s="58"/>
      <c r="BO1379" s="58"/>
      <c r="BP1379" s="58"/>
      <c r="BQ1379" s="58"/>
      <c r="BR1379" s="58"/>
      <c r="BS1379" s="58"/>
      <c r="BT1379" s="58"/>
      <c r="BU1379" s="58"/>
      <c r="BV1379" s="58"/>
      <c r="BW1379" s="58"/>
      <c r="BX1379" s="58"/>
      <c r="BY1379" s="58"/>
      <c r="BZ1379" s="58"/>
      <c r="CA1379" s="58"/>
      <c r="CB1379" s="58"/>
      <c r="CC1379" s="58"/>
      <c r="CD1379" s="58"/>
      <c r="CE1379" s="58"/>
      <c r="CF1379" s="58"/>
      <c r="CG1379" s="58"/>
      <c r="CH1379" s="58"/>
      <c r="CI1379" s="58"/>
      <c r="CJ1379" s="58"/>
    </row>
    <row r="1380" spans="1:88" s="71" customFormat="1" ht="12.75" customHeight="1" x14ac:dyDescent="0.2">
      <c r="A1380" s="72"/>
      <c r="B1380" s="73"/>
      <c r="C1380" s="60" t="s">
        <v>17</v>
      </c>
      <c r="D1380" s="61"/>
      <c r="E1380" s="64">
        <f t="shared" si="18"/>
        <v>143.70099999999999</v>
      </c>
      <c r="F1380" s="64">
        <f>F1382+F1384+F1386+F1388</f>
        <v>0</v>
      </c>
      <c r="G1380" s="70">
        <f>G1382+G1384+G1386+G1388</f>
        <v>143.70099999999999</v>
      </c>
      <c r="H1380" s="61"/>
      <c r="I1380" s="57"/>
      <c r="J1380" s="57"/>
      <c r="K1380" s="57"/>
      <c r="L1380" s="58"/>
      <c r="M1380" s="58"/>
      <c r="N1380" s="58"/>
      <c r="O1380" s="58"/>
      <c r="P1380" s="58"/>
      <c r="Q1380" s="58"/>
      <c r="R1380" s="58"/>
      <c r="S1380" s="58"/>
      <c r="T1380" s="58"/>
      <c r="U1380" s="58"/>
      <c r="V1380" s="58"/>
      <c r="W1380" s="58"/>
      <c r="X1380" s="58"/>
      <c r="Y1380" s="58"/>
      <c r="Z1380" s="58"/>
      <c r="AA1380" s="58"/>
      <c r="AB1380" s="58"/>
      <c r="AC1380" s="58"/>
      <c r="AD1380" s="58"/>
      <c r="AE1380" s="58"/>
      <c r="AF1380" s="58"/>
      <c r="AG1380" s="58"/>
      <c r="AH1380" s="58"/>
      <c r="AI1380" s="58"/>
      <c r="AJ1380" s="58"/>
      <c r="AK1380" s="58"/>
      <c r="AL1380" s="58"/>
      <c r="AM1380" s="58"/>
      <c r="AN1380" s="58"/>
      <c r="AO1380" s="58"/>
      <c r="AP1380" s="58"/>
      <c r="AQ1380" s="58"/>
      <c r="AR1380" s="58"/>
      <c r="AS1380" s="58"/>
      <c r="AT1380" s="58"/>
      <c r="AU1380" s="58"/>
      <c r="AV1380" s="58"/>
      <c r="AW1380" s="58"/>
      <c r="AX1380" s="58"/>
      <c r="AY1380" s="58"/>
      <c r="AZ1380" s="58"/>
      <c r="BA1380" s="58"/>
      <c r="BB1380" s="58"/>
      <c r="BC1380" s="58"/>
      <c r="BD1380" s="58"/>
      <c r="BE1380" s="58"/>
      <c r="BF1380" s="58"/>
      <c r="BG1380" s="58"/>
      <c r="BH1380" s="58"/>
      <c r="BI1380" s="58"/>
      <c r="BJ1380" s="58"/>
      <c r="BK1380" s="58"/>
      <c r="BL1380" s="58"/>
      <c r="BM1380" s="58"/>
      <c r="BN1380" s="58"/>
      <c r="BO1380" s="58"/>
      <c r="BP1380" s="58"/>
      <c r="BQ1380" s="58"/>
      <c r="BR1380" s="58"/>
      <c r="BS1380" s="58"/>
      <c r="BT1380" s="58"/>
      <c r="BU1380" s="58"/>
      <c r="BV1380" s="58"/>
      <c r="BW1380" s="58"/>
      <c r="BX1380" s="58"/>
      <c r="BY1380" s="58"/>
      <c r="BZ1380" s="58"/>
      <c r="CA1380" s="58"/>
      <c r="CB1380" s="58"/>
      <c r="CC1380" s="58"/>
      <c r="CD1380" s="58"/>
      <c r="CE1380" s="58"/>
      <c r="CF1380" s="58"/>
      <c r="CG1380" s="58"/>
      <c r="CH1380" s="58"/>
      <c r="CI1380" s="58"/>
      <c r="CJ1380" s="58"/>
    </row>
    <row r="1381" spans="1:88" s="71" customFormat="1" ht="12.75" customHeight="1" x14ac:dyDescent="0.2">
      <c r="A1381" s="72"/>
      <c r="B1381" s="63" t="s">
        <v>143</v>
      </c>
      <c r="C1381" s="60" t="s">
        <v>20</v>
      </c>
      <c r="D1381" s="60"/>
      <c r="E1381" s="64">
        <f t="shared" si="18"/>
        <v>0</v>
      </c>
      <c r="F1381" s="64"/>
      <c r="G1381" s="70"/>
      <c r="H1381" s="60"/>
      <c r="I1381" s="57"/>
      <c r="J1381" s="57"/>
      <c r="K1381" s="57"/>
      <c r="L1381" s="58"/>
      <c r="M1381" s="58"/>
      <c r="N1381" s="58"/>
      <c r="O1381" s="58"/>
      <c r="P1381" s="58"/>
      <c r="Q1381" s="58"/>
      <c r="R1381" s="58"/>
      <c r="S1381" s="58"/>
      <c r="T1381" s="58"/>
      <c r="U1381" s="58"/>
      <c r="V1381" s="58"/>
      <c r="W1381" s="58"/>
      <c r="X1381" s="58"/>
      <c r="Y1381" s="58"/>
      <c r="Z1381" s="58"/>
      <c r="AA1381" s="58"/>
      <c r="AB1381" s="58"/>
      <c r="AC1381" s="58"/>
      <c r="AD1381" s="58"/>
      <c r="AE1381" s="58"/>
      <c r="AF1381" s="58"/>
      <c r="AG1381" s="58"/>
      <c r="AH1381" s="58"/>
      <c r="AI1381" s="58"/>
      <c r="AJ1381" s="58"/>
      <c r="AK1381" s="58"/>
      <c r="AL1381" s="58"/>
      <c r="AM1381" s="58"/>
      <c r="AN1381" s="58"/>
      <c r="AO1381" s="58"/>
      <c r="AP1381" s="58"/>
      <c r="AQ1381" s="58"/>
      <c r="AR1381" s="58"/>
      <c r="AS1381" s="58"/>
      <c r="AT1381" s="58"/>
      <c r="AU1381" s="58"/>
      <c r="AV1381" s="58"/>
      <c r="AW1381" s="58"/>
      <c r="AX1381" s="58"/>
      <c r="AY1381" s="58"/>
      <c r="AZ1381" s="58"/>
      <c r="BA1381" s="58"/>
      <c r="BB1381" s="58"/>
      <c r="BC1381" s="58"/>
      <c r="BD1381" s="58"/>
      <c r="BE1381" s="58"/>
      <c r="BF1381" s="58"/>
      <c r="BG1381" s="58"/>
      <c r="BH1381" s="58"/>
      <c r="BI1381" s="58"/>
      <c r="BJ1381" s="58"/>
      <c r="BK1381" s="58"/>
      <c r="BL1381" s="58"/>
      <c r="BM1381" s="58"/>
      <c r="BN1381" s="58"/>
      <c r="BO1381" s="58"/>
      <c r="BP1381" s="58"/>
      <c r="BQ1381" s="58"/>
      <c r="BR1381" s="58"/>
      <c r="BS1381" s="58"/>
      <c r="BT1381" s="58"/>
      <c r="BU1381" s="58"/>
      <c r="BV1381" s="58"/>
      <c r="BW1381" s="58"/>
      <c r="BX1381" s="58"/>
      <c r="BY1381" s="58"/>
      <c r="BZ1381" s="58"/>
      <c r="CA1381" s="58"/>
      <c r="CB1381" s="58"/>
      <c r="CC1381" s="58"/>
      <c r="CD1381" s="58"/>
      <c r="CE1381" s="58"/>
      <c r="CF1381" s="58"/>
      <c r="CG1381" s="58"/>
      <c r="CH1381" s="58"/>
      <c r="CI1381" s="58"/>
      <c r="CJ1381" s="58"/>
    </row>
    <row r="1382" spans="1:88" s="71" customFormat="1" ht="12.75" customHeight="1" x14ac:dyDescent="0.2">
      <c r="A1382" s="72"/>
      <c r="B1382" s="63"/>
      <c r="C1382" s="60" t="s">
        <v>17</v>
      </c>
      <c r="D1382" s="60"/>
      <c r="E1382" s="64">
        <f t="shared" si="18"/>
        <v>0</v>
      </c>
      <c r="F1382" s="64"/>
      <c r="G1382" s="70"/>
      <c r="H1382" s="60"/>
      <c r="I1382" s="57"/>
      <c r="J1382" s="57"/>
      <c r="K1382" s="57"/>
      <c r="L1382" s="58"/>
      <c r="M1382" s="58"/>
      <c r="N1382" s="58"/>
      <c r="O1382" s="58"/>
      <c r="P1382" s="58"/>
      <c r="Q1382" s="58"/>
      <c r="R1382" s="58"/>
      <c r="S1382" s="58"/>
      <c r="T1382" s="58"/>
      <c r="U1382" s="58"/>
      <c r="V1382" s="58"/>
      <c r="W1382" s="58"/>
      <c r="X1382" s="58"/>
      <c r="Y1382" s="58"/>
      <c r="Z1382" s="58"/>
      <c r="AA1382" s="58"/>
      <c r="AB1382" s="58"/>
      <c r="AC1382" s="58"/>
      <c r="AD1382" s="58"/>
      <c r="AE1382" s="58"/>
      <c r="AF1382" s="58"/>
      <c r="AG1382" s="58"/>
      <c r="AH1382" s="58"/>
      <c r="AI1382" s="58"/>
      <c r="AJ1382" s="58"/>
      <c r="AK1382" s="58"/>
      <c r="AL1382" s="58"/>
      <c r="AM1382" s="58"/>
      <c r="AN1382" s="58"/>
      <c r="AO1382" s="58"/>
      <c r="AP1382" s="58"/>
      <c r="AQ1382" s="58"/>
      <c r="AR1382" s="58"/>
      <c r="AS1382" s="58"/>
      <c r="AT1382" s="58"/>
      <c r="AU1382" s="58"/>
      <c r="AV1382" s="58"/>
      <c r="AW1382" s="58"/>
      <c r="AX1382" s="58"/>
      <c r="AY1382" s="58"/>
      <c r="AZ1382" s="58"/>
      <c r="BA1382" s="58"/>
      <c r="BB1382" s="58"/>
      <c r="BC1382" s="58"/>
      <c r="BD1382" s="58"/>
      <c r="BE1382" s="58"/>
      <c r="BF1382" s="58"/>
      <c r="BG1382" s="58"/>
      <c r="BH1382" s="58"/>
      <c r="BI1382" s="58"/>
      <c r="BJ1382" s="58"/>
      <c r="BK1382" s="58"/>
      <c r="BL1382" s="58"/>
      <c r="BM1382" s="58"/>
      <c r="BN1382" s="58"/>
      <c r="BO1382" s="58"/>
      <c r="BP1382" s="58"/>
      <c r="BQ1382" s="58"/>
      <c r="BR1382" s="58"/>
      <c r="BS1382" s="58"/>
      <c r="BT1382" s="58"/>
      <c r="BU1382" s="58"/>
      <c r="BV1382" s="58"/>
      <c r="BW1382" s="58"/>
      <c r="BX1382" s="58"/>
      <c r="BY1382" s="58"/>
      <c r="BZ1382" s="58"/>
      <c r="CA1382" s="58"/>
      <c r="CB1382" s="58"/>
      <c r="CC1382" s="58"/>
      <c r="CD1382" s="58"/>
      <c r="CE1382" s="58"/>
      <c r="CF1382" s="58"/>
      <c r="CG1382" s="58"/>
      <c r="CH1382" s="58"/>
      <c r="CI1382" s="58"/>
      <c r="CJ1382" s="58"/>
    </row>
    <row r="1383" spans="1:88" s="71" customFormat="1" ht="12.75" customHeight="1" x14ac:dyDescent="0.2">
      <c r="A1383" s="72"/>
      <c r="B1383" s="63" t="s">
        <v>145</v>
      </c>
      <c r="C1383" s="60" t="s">
        <v>20</v>
      </c>
      <c r="D1383" s="60"/>
      <c r="E1383" s="64">
        <f t="shared" si="18"/>
        <v>0</v>
      </c>
      <c r="F1383" s="64"/>
      <c r="G1383" s="70"/>
      <c r="H1383" s="60"/>
      <c r="I1383" s="57"/>
      <c r="J1383" s="57"/>
      <c r="K1383" s="57"/>
      <c r="L1383" s="58"/>
      <c r="M1383" s="58"/>
      <c r="N1383" s="58"/>
      <c r="O1383" s="58"/>
      <c r="P1383" s="58"/>
      <c r="Q1383" s="58"/>
      <c r="R1383" s="58"/>
      <c r="S1383" s="58"/>
      <c r="T1383" s="58"/>
      <c r="U1383" s="58"/>
      <c r="V1383" s="58"/>
      <c r="W1383" s="58"/>
      <c r="X1383" s="58"/>
      <c r="Y1383" s="58"/>
      <c r="Z1383" s="58"/>
      <c r="AA1383" s="58"/>
      <c r="AB1383" s="58"/>
      <c r="AC1383" s="58"/>
      <c r="AD1383" s="58"/>
      <c r="AE1383" s="58"/>
      <c r="AF1383" s="58"/>
      <c r="AG1383" s="58"/>
      <c r="AH1383" s="58"/>
      <c r="AI1383" s="58"/>
      <c r="AJ1383" s="58"/>
      <c r="AK1383" s="58"/>
      <c r="AL1383" s="58"/>
      <c r="AM1383" s="58"/>
      <c r="AN1383" s="58"/>
      <c r="AO1383" s="58"/>
      <c r="AP1383" s="58"/>
      <c r="AQ1383" s="58"/>
      <c r="AR1383" s="58"/>
      <c r="AS1383" s="58"/>
      <c r="AT1383" s="58"/>
      <c r="AU1383" s="58"/>
      <c r="AV1383" s="58"/>
      <c r="AW1383" s="58"/>
      <c r="AX1383" s="58"/>
      <c r="AY1383" s="58"/>
      <c r="AZ1383" s="58"/>
      <c r="BA1383" s="58"/>
      <c r="BB1383" s="58"/>
      <c r="BC1383" s="58"/>
      <c r="BD1383" s="58"/>
      <c r="BE1383" s="58"/>
      <c r="BF1383" s="58"/>
      <c r="BG1383" s="58"/>
      <c r="BH1383" s="58"/>
      <c r="BI1383" s="58"/>
      <c r="BJ1383" s="58"/>
      <c r="BK1383" s="58"/>
      <c r="BL1383" s="58"/>
      <c r="BM1383" s="58"/>
      <c r="BN1383" s="58"/>
      <c r="BO1383" s="58"/>
      <c r="BP1383" s="58"/>
      <c r="BQ1383" s="58"/>
      <c r="BR1383" s="58"/>
      <c r="BS1383" s="58"/>
      <c r="BT1383" s="58"/>
      <c r="BU1383" s="58"/>
      <c r="BV1383" s="58"/>
      <c r="BW1383" s="58"/>
      <c r="BX1383" s="58"/>
      <c r="BY1383" s="58"/>
      <c r="BZ1383" s="58"/>
      <c r="CA1383" s="58"/>
      <c r="CB1383" s="58"/>
      <c r="CC1383" s="58"/>
      <c r="CD1383" s="58"/>
      <c r="CE1383" s="58"/>
      <c r="CF1383" s="58"/>
      <c r="CG1383" s="58"/>
      <c r="CH1383" s="58"/>
      <c r="CI1383" s="58"/>
      <c r="CJ1383" s="58"/>
    </row>
    <row r="1384" spans="1:88" s="71" customFormat="1" ht="12.75" customHeight="1" x14ac:dyDescent="0.2">
      <c r="A1384" s="72"/>
      <c r="B1384" s="63"/>
      <c r="C1384" s="60" t="s">
        <v>17</v>
      </c>
      <c r="D1384" s="60"/>
      <c r="E1384" s="64">
        <f t="shared" si="18"/>
        <v>0</v>
      </c>
      <c r="F1384" s="64"/>
      <c r="G1384" s="70"/>
      <c r="H1384" s="60"/>
      <c r="I1384" s="57"/>
      <c r="J1384" s="57"/>
      <c r="K1384" s="57"/>
      <c r="L1384" s="58"/>
      <c r="M1384" s="58"/>
      <c r="N1384" s="58"/>
      <c r="O1384" s="58"/>
      <c r="P1384" s="58"/>
      <c r="Q1384" s="58"/>
      <c r="R1384" s="58"/>
      <c r="S1384" s="58"/>
      <c r="T1384" s="58"/>
      <c r="U1384" s="58"/>
      <c r="V1384" s="58"/>
      <c r="W1384" s="58"/>
      <c r="X1384" s="58"/>
      <c r="Y1384" s="58"/>
      <c r="Z1384" s="58"/>
      <c r="AA1384" s="58"/>
      <c r="AB1384" s="58"/>
      <c r="AC1384" s="58"/>
      <c r="AD1384" s="58"/>
      <c r="AE1384" s="58"/>
      <c r="AF1384" s="58"/>
      <c r="AG1384" s="58"/>
      <c r="AH1384" s="58"/>
      <c r="AI1384" s="58"/>
      <c r="AJ1384" s="58"/>
      <c r="AK1384" s="58"/>
      <c r="AL1384" s="58"/>
      <c r="AM1384" s="58"/>
      <c r="AN1384" s="58"/>
      <c r="AO1384" s="58"/>
      <c r="AP1384" s="58"/>
      <c r="AQ1384" s="58"/>
      <c r="AR1384" s="58"/>
      <c r="AS1384" s="58"/>
      <c r="AT1384" s="58"/>
      <c r="AU1384" s="58"/>
      <c r="AV1384" s="58"/>
      <c r="AW1384" s="58"/>
      <c r="AX1384" s="58"/>
      <c r="AY1384" s="58"/>
      <c r="AZ1384" s="58"/>
      <c r="BA1384" s="58"/>
      <c r="BB1384" s="58"/>
      <c r="BC1384" s="58"/>
      <c r="BD1384" s="58"/>
      <c r="BE1384" s="58"/>
      <c r="BF1384" s="58"/>
      <c r="BG1384" s="58"/>
      <c r="BH1384" s="58"/>
      <c r="BI1384" s="58"/>
      <c r="BJ1384" s="58"/>
      <c r="BK1384" s="58"/>
      <c r="BL1384" s="58"/>
      <c r="BM1384" s="58"/>
      <c r="BN1384" s="58"/>
      <c r="BO1384" s="58"/>
      <c r="BP1384" s="58"/>
      <c r="BQ1384" s="58"/>
      <c r="BR1384" s="58"/>
      <c r="BS1384" s="58"/>
      <c r="BT1384" s="58"/>
      <c r="BU1384" s="58"/>
      <c r="BV1384" s="58"/>
      <c r="BW1384" s="58"/>
      <c r="BX1384" s="58"/>
      <c r="BY1384" s="58"/>
      <c r="BZ1384" s="58"/>
      <c r="CA1384" s="58"/>
      <c r="CB1384" s="58"/>
      <c r="CC1384" s="58"/>
      <c r="CD1384" s="58"/>
      <c r="CE1384" s="58"/>
      <c r="CF1384" s="58"/>
      <c r="CG1384" s="58"/>
      <c r="CH1384" s="58"/>
      <c r="CI1384" s="58"/>
      <c r="CJ1384" s="58"/>
    </row>
    <row r="1385" spans="1:88" s="71" customFormat="1" ht="12.75" customHeight="1" x14ac:dyDescent="0.2">
      <c r="A1385" s="72"/>
      <c r="B1385" s="67" t="s">
        <v>147</v>
      </c>
      <c r="C1385" s="60" t="s">
        <v>148</v>
      </c>
      <c r="D1385" s="60"/>
      <c r="E1385" s="64">
        <f t="shared" si="18"/>
        <v>0.3</v>
      </c>
      <c r="F1385" s="64"/>
      <c r="G1385" s="70">
        <v>0.3</v>
      </c>
      <c r="H1385" s="60"/>
      <c r="I1385" s="57"/>
      <c r="J1385" s="57"/>
      <c r="K1385" s="57"/>
      <c r="L1385" s="58"/>
      <c r="M1385" s="58"/>
      <c r="N1385" s="58"/>
      <c r="O1385" s="58"/>
      <c r="P1385" s="58"/>
      <c r="Q1385" s="58"/>
      <c r="R1385" s="58"/>
      <c r="S1385" s="58"/>
      <c r="T1385" s="58"/>
      <c r="U1385" s="58"/>
      <c r="V1385" s="58"/>
      <c r="W1385" s="58"/>
      <c r="X1385" s="58"/>
      <c r="Y1385" s="58"/>
      <c r="Z1385" s="58"/>
      <c r="AA1385" s="58"/>
      <c r="AB1385" s="58"/>
      <c r="AC1385" s="58"/>
      <c r="AD1385" s="58"/>
      <c r="AE1385" s="58"/>
      <c r="AF1385" s="58"/>
      <c r="AG1385" s="58"/>
      <c r="AH1385" s="58"/>
      <c r="AI1385" s="58"/>
      <c r="AJ1385" s="58"/>
      <c r="AK1385" s="58"/>
      <c r="AL1385" s="58"/>
      <c r="AM1385" s="58"/>
      <c r="AN1385" s="58"/>
      <c r="AO1385" s="58"/>
      <c r="AP1385" s="58"/>
      <c r="AQ1385" s="58"/>
      <c r="AR1385" s="58"/>
      <c r="AS1385" s="58"/>
      <c r="AT1385" s="58"/>
      <c r="AU1385" s="58"/>
      <c r="AV1385" s="58"/>
      <c r="AW1385" s="58"/>
      <c r="AX1385" s="58"/>
      <c r="AY1385" s="58"/>
      <c r="AZ1385" s="58"/>
      <c r="BA1385" s="58"/>
      <c r="BB1385" s="58"/>
      <c r="BC1385" s="58"/>
      <c r="BD1385" s="58"/>
      <c r="BE1385" s="58"/>
      <c r="BF1385" s="58"/>
      <c r="BG1385" s="58"/>
      <c r="BH1385" s="58"/>
      <c r="BI1385" s="58"/>
      <c r="BJ1385" s="58"/>
      <c r="BK1385" s="58"/>
      <c r="BL1385" s="58"/>
      <c r="BM1385" s="58"/>
      <c r="BN1385" s="58"/>
      <c r="BO1385" s="58"/>
      <c r="BP1385" s="58"/>
      <c r="BQ1385" s="58"/>
      <c r="BR1385" s="58"/>
      <c r="BS1385" s="58"/>
      <c r="BT1385" s="58"/>
      <c r="BU1385" s="58"/>
      <c r="BV1385" s="58"/>
      <c r="BW1385" s="58"/>
      <c r="BX1385" s="58"/>
      <c r="BY1385" s="58"/>
      <c r="BZ1385" s="58"/>
      <c r="CA1385" s="58"/>
      <c r="CB1385" s="58"/>
      <c r="CC1385" s="58"/>
      <c r="CD1385" s="58"/>
      <c r="CE1385" s="58"/>
      <c r="CF1385" s="58"/>
      <c r="CG1385" s="58"/>
      <c r="CH1385" s="58"/>
      <c r="CI1385" s="58"/>
      <c r="CJ1385" s="58"/>
    </row>
    <row r="1386" spans="1:88" s="71" customFormat="1" ht="12.75" customHeight="1" x14ac:dyDescent="0.2">
      <c r="A1386" s="72"/>
      <c r="B1386" s="67"/>
      <c r="C1386" s="60" t="s">
        <v>17</v>
      </c>
      <c r="D1386" s="60"/>
      <c r="E1386" s="64">
        <f t="shared" si="18"/>
        <v>143.70099999999999</v>
      </c>
      <c r="F1386" s="64"/>
      <c r="G1386" s="70">
        <v>143.70099999999999</v>
      </c>
      <c r="H1386" s="60"/>
      <c r="I1386" s="57"/>
      <c r="J1386" s="57"/>
      <c r="K1386" s="57"/>
      <c r="L1386" s="58"/>
      <c r="M1386" s="58"/>
      <c r="N1386" s="58"/>
      <c r="O1386" s="58"/>
      <c r="P1386" s="58"/>
      <c r="Q1386" s="58"/>
      <c r="R1386" s="58"/>
      <c r="S1386" s="58"/>
      <c r="T1386" s="58"/>
      <c r="U1386" s="58"/>
      <c r="V1386" s="58"/>
      <c r="W1386" s="58"/>
      <c r="X1386" s="58"/>
      <c r="Y1386" s="58"/>
      <c r="Z1386" s="58"/>
      <c r="AA1386" s="58"/>
      <c r="AB1386" s="58"/>
      <c r="AC1386" s="58"/>
      <c r="AD1386" s="58"/>
      <c r="AE1386" s="58"/>
      <c r="AF1386" s="58"/>
      <c r="AG1386" s="58"/>
      <c r="AH1386" s="58"/>
      <c r="AI1386" s="58"/>
      <c r="AJ1386" s="58"/>
      <c r="AK1386" s="58"/>
      <c r="AL1386" s="58"/>
      <c r="AM1386" s="58"/>
      <c r="AN1386" s="58"/>
      <c r="AO1386" s="58"/>
      <c r="AP1386" s="58"/>
      <c r="AQ1386" s="58"/>
      <c r="AR1386" s="58"/>
      <c r="AS1386" s="58"/>
      <c r="AT1386" s="58"/>
      <c r="AU1386" s="58"/>
      <c r="AV1386" s="58"/>
      <c r="AW1386" s="58"/>
      <c r="AX1386" s="58"/>
      <c r="AY1386" s="58"/>
      <c r="AZ1386" s="58"/>
      <c r="BA1386" s="58"/>
      <c r="BB1386" s="58"/>
      <c r="BC1386" s="58"/>
      <c r="BD1386" s="58"/>
      <c r="BE1386" s="58"/>
      <c r="BF1386" s="58"/>
      <c r="BG1386" s="58"/>
      <c r="BH1386" s="58"/>
      <c r="BI1386" s="58"/>
      <c r="BJ1386" s="58"/>
      <c r="BK1386" s="58"/>
      <c r="BL1386" s="58"/>
      <c r="BM1386" s="58"/>
      <c r="BN1386" s="58"/>
      <c r="BO1386" s="58"/>
      <c r="BP1386" s="58"/>
      <c r="BQ1386" s="58"/>
      <c r="BR1386" s="58"/>
      <c r="BS1386" s="58"/>
      <c r="BT1386" s="58"/>
      <c r="BU1386" s="58"/>
      <c r="BV1386" s="58"/>
      <c r="BW1386" s="58"/>
      <c r="BX1386" s="58"/>
      <c r="BY1386" s="58"/>
      <c r="BZ1386" s="58"/>
      <c r="CA1386" s="58"/>
      <c r="CB1386" s="58"/>
      <c r="CC1386" s="58"/>
      <c r="CD1386" s="58"/>
      <c r="CE1386" s="58"/>
      <c r="CF1386" s="58"/>
      <c r="CG1386" s="58"/>
      <c r="CH1386" s="58"/>
      <c r="CI1386" s="58"/>
      <c r="CJ1386" s="58"/>
    </row>
    <row r="1387" spans="1:88" s="71" customFormat="1" ht="12.75" customHeight="1" x14ac:dyDescent="0.2">
      <c r="A1387" s="72"/>
      <c r="B1387" s="63" t="s">
        <v>150</v>
      </c>
      <c r="C1387" s="60" t="s">
        <v>64</v>
      </c>
      <c r="D1387" s="68"/>
      <c r="E1387" s="64">
        <f t="shared" si="18"/>
        <v>0</v>
      </c>
      <c r="F1387" s="64"/>
      <c r="G1387" s="70"/>
      <c r="H1387" s="68"/>
      <c r="I1387" s="57"/>
      <c r="J1387" s="57"/>
      <c r="K1387" s="57"/>
      <c r="L1387" s="58"/>
      <c r="M1387" s="58"/>
      <c r="N1387" s="58"/>
      <c r="O1387" s="58"/>
      <c r="P1387" s="58"/>
      <c r="Q1387" s="58"/>
      <c r="R1387" s="58"/>
      <c r="S1387" s="58"/>
      <c r="T1387" s="58"/>
      <c r="U1387" s="58"/>
      <c r="V1387" s="58"/>
      <c r="W1387" s="58"/>
      <c r="X1387" s="58"/>
      <c r="Y1387" s="58"/>
      <c r="Z1387" s="58"/>
      <c r="AA1387" s="58"/>
      <c r="AB1387" s="58"/>
      <c r="AC1387" s="58"/>
      <c r="AD1387" s="58"/>
      <c r="AE1387" s="58"/>
      <c r="AF1387" s="58"/>
      <c r="AG1387" s="58"/>
      <c r="AH1387" s="58"/>
      <c r="AI1387" s="58"/>
      <c r="AJ1387" s="58"/>
      <c r="AK1387" s="58"/>
      <c r="AL1387" s="58"/>
      <c r="AM1387" s="58"/>
      <c r="AN1387" s="58"/>
      <c r="AO1387" s="58"/>
      <c r="AP1387" s="58"/>
      <c r="AQ1387" s="58"/>
      <c r="AR1387" s="58"/>
      <c r="AS1387" s="58"/>
      <c r="AT1387" s="58"/>
      <c r="AU1387" s="58"/>
      <c r="AV1387" s="58"/>
      <c r="AW1387" s="58"/>
      <c r="AX1387" s="58"/>
      <c r="AY1387" s="58"/>
      <c r="AZ1387" s="58"/>
      <c r="BA1387" s="58"/>
      <c r="BB1387" s="58"/>
      <c r="BC1387" s="58"/>
      <c r="BD1387" s="58"/>
      <c r="BE1387" s="58"/>
      <c r="BF1387" s="58"/>
      <c r="BG1387" s="58"/>
      <c r="BH1387" s="58"/>
      <c r="BI1387" s="58"/>
      <c r="BJ1387" s="58"/>
      <c r="BK1387" s="58"/>
      <c r="BL1387" s="58"/>
      <c r="BM1387" s="58"/>
      <c r="BN1387" s="58"/>
      <c r="BO1387" s="58"/>
      <c r="BP1387" s="58"/>
      <c r="BQ1387" s="58"/>
      <c r="BR1387" s="58"/>
      <c r="BS1387" s="58"/>
      <c r="BT1387" s="58"/>
      <c r="BU1387" s="58"/>
      <c r="BV1387" s="58"/>
      <c r="BW1387" s="58"/>
      <c r="BX1387" s="58"/>
      <c r="BY1387" s="58"/>
      <c r="BZ1387" s="58"/>
      <c r="CA1387" s="58"/>
      <c r="CB1387" s="58"/>
      <c r="CC1387" s="58"/>
      <c r="CD1387" s="58"/>
      <c r="CE1387" s="58"/>
      <c r="CF1387" s="58"/>
      <c r="CG1387" s="58"/>
      <c r="CH1387" s="58"/>
      <c r="CI1387" s="58"/>
      <c r="CJ1387" s="58"/>
    </row>
    <row r="1388" spans="1:88" s="71" customFormat="1" ht="12.75" customHeight="1" x14ac:dyDescent="0.2">
      <c r="A1388" s="76"/>
      <c r="B1388" s="63"/>
      <c r="C1388" s="60" t="s">
        <v>17</v>
      </c>
      <c r="D1388" s="68"/>
      <c r="E1388" s="64">
        <f t="shared" si="18"/>
        <v>0</v>
      </c>
      <c r="F1388" s="64"/>
      <c r="G1388" s="70"/>
      <c r="H1388" s="68"/>
      <c r="I1388" s="57"/>
      <c r="J1388" s="57"/>
      <c r="K1388" s="57"/>
      <c r="L1388" s="58"/>
      <c r="M1388" s="58"/>
      <c r="N1388" s="58"/>
      <c r="O1388" s="58"/>
      <c r="P1388" s="58"/>
      <c r="Q1388" s="58"/>
      <c r="R1388" s="58"/>
      <c r="S1388" s="58"/>
      <c r="T1388" s="58"/>
      <c r="U1388" s="58"/>
      <c r="V1388" s="58"/>
      <c r="W1388" s="58"/>
      <c r="X1388" s="58"/>
      <c r="Y1388" s="58"/>
      <c r="Z1388" s="58"/>
      <c r="AA1388" s="58"/>
      <c r="AB1388" s="58"/>
      <c r="AC1388" s="58"/>
      <c r="AD1388" s="58"/>
      <c r="AE1388" s="58"/>
      <c r="AF1388" s="58"/>
      <c r="AG1388" s="58"/>
      <c r="AH1388" s="58"/>
      <c r="AI1388" s="58"/>
      <c r="AJ1388" s="58"/>
      <c r="AK1388" s="58"/>
      <c r="AL1388" s="58"/>
      <c r="AM1388" s="58"/>
      <c r="AN1388" s="58"/>
      <c r="AO1388" s="58"/>
      <c r="AP1388" s="58"/>
      <c r="AQ1388" s="58"/>
      <c r="AR1388" s="58"/>
      <c r="AS1388" s="58"/>
      <c r="AT1388" s="58"/>
      <c r="AU1388" s="58"/>
      <c r="AV1388" s="58"/>
      <c r="AW1388" s="58"/>
      <c r="AX1388" s="58"/>
      <c r="AY1388" s="58"/>
      <c r="AZ1388" s="58"/>
      <c r="BA1388" s="58"/>
      <c r="BB1388" s="58"/>
      <c r="BC1388" s="58"/>
      <c r="BD1388" s="58"/>
      <c r="BE1388" s="58"/>
      <c r="BF1388" s="58"/>
      <c r="BG1388" s="58"/>
      <c r="BH1388" s="58"/>
      <c r="BI1388" s="58"/>
      <c r="BJ1388" s="58"/>
      <c r="BK1388" s="58"/>
      <c r="BL1388" s="58"/>
      <c r="BM1388" s="58"/>
      <c r="BN1388" s="58"/>
      <c r="BO1388" s="58"/>
      <c r="BP1388" s="58"/>
      <c r="BQ1388" s="58"/>
      <c r="BR1388" s="58"/>
      <c r="BS1388" s="58"/>
      <c r="BT1388" s="58"/>
      <c r="BU1388" s="58"/>
      <c r="BV1388" s="58"/>
      <c r="BW1388" s="58"/>
      <c r="BX1388" s="58"/>
      <c r="BY1388" s="58"/>
      <c r="BZ1388" s="58"/>
      <c r="CA1388" s="58"/>
      <c r="CB1388" s="58"/>
      <c r="CC1388" s="58"/>
      <c r="CD1388" s="58"/>
      <c r="CE1388" s="58"/>
      <c r="CF1388" s="58"/>
      <c r="CG1388" s="58"/>
      <c r="CH1388" s="58"/>
      <c r="CI1388" s="58"/>
      <c r="CJ1388" s="58"/>
    </row>
    <row r="1389" spans="1:88" s="71" customFormat="1" ht="12.75" customHeight="1" x14ac:dyDescent="0.2">
      <c r="A1389" s="18">
        <v>53</v>
      </c>
      <c r="B1389" s="69" t="s">
        <v>201</v>
      </c>
      <c r="C1389" s="60"/>
      <c r="D1389" s="68"/>
      <c r="E1389" s="64">
        <f t="shared" si="18"/>
        <v>1</v>
      </c>
      <c r="F1389" s="64"/>
      <c r="G1389" s="70">
        <v>1</v>
      </c>
      <c r="H1389" s="68"/>
      <c r="I1389" s="57"/>
      <c r="J1389" s="57"/>
      <c r="K1389" s="57"/>
      <c r="L1389" s="58"/>
      <c r="M1389" s="58"/>
      <c r="N1389" s="58"/>
      <c r="O1389" s="58"/>
      <c r="P1389" s="58"/>
      <c r="Q1389" s="58"/>
      <c r="R1389" s="58"/>
      <c r="S1389" s="58"/>
      <c r="T1389" s="58"/>
      <c r="U1389" s="58"/>
      <c r="V1389" s="58"/>
      <c r="W1389" s="58"/>
      <c r="X1389" s="58"/>
      <c r="Y1389" s="58"/>
      <c r="Z1389" s="58"/>
      <c r="AA1389" s="58"/>
      <c r="AB1389" s="58"/>
      <c r="AC1389" s="58"/>
      <c r="AD1389" s="58"/>
      <c r="AE1389" s="58"/>
      <c r="AF1389" s="58"/>
      <c r="AG1389" s="58"/>
      <c r="AH1389" s="58"/>
      <c r="AI1389" s="58"/>
      <c r="AJ1389" s="58"/>
      <c r="AK1389" s="58"/>
      <c r="AL1389" s="58"/>
      <c r="AM1389" s="58"/>
      <c r="AN1389" s="58"/>
      <c r="AO1389" s="58"/>
      <c r="AP1389" s="58"/>
      <c r="AQ1389" s="58"/>
      <c r="AR1389" s="58"/>
      <c r="AS1389" s="58"/>
      <c r="AT1389" s="58"/>
      <c r="AU1389" s="58"/>
      <c r="AV1389" s="58"/>
      <c r="AW1389" s="58"/>
      <c r="AX1389" s="58"/>
      <c r="AY1389" s="58"/>
      <c r="AZ1389" s="58"/>
      <c r="BA1389" s="58"/>
      <c r="BB1389" s="58"/>
      <c r="BC1389" s="58"/>
      <c r="BD1389" s="58"/>
      <c r="BE1389" s="58"/>
      <c r="BF1389" s="58"/>
      <c r="BG1389" s="58"/>
      <c r="BH1389" s="58"/>
      <c r="BI1389" s="58"/>
      <c r="BJ1389" s="58"/>
      <c r="BK1389" s="58"/>
      <c r="BL1389" s="58"/>
      <c r="BM1389" s="58"/>
      <c r="BN1389" s="58"/>
      <c r="BO1389" s="58"/>
      <c r="BP1389" s="58"/>
      <c r="BQ1389" s="58"/>
      <c r="BR1389" s="58"/>
      <c r="BS1389" s="58"/>
      <c r="BT1389" s="58"/>
      <c r="BU1389" s="58"/>
      <c r="BV1389" s="58"/>
      <c r="BW1389" s="58"/>
      <c r="BX1389" s="58"/>
      <c r="BY1389" s="58"/>
      <c r="BZ1389" s="58"/>
      <c r="CA1389" s="58"/>
      <c r="CB1389" s="58"/>
      <c r="CC1389" s="58"/>
      <c r="CD1389" s="58"/>
      <c r="CE1389" s="58"/>
      <c r="CF1389" s="58"/>
      <c r="CG1389" s="58"/>
      <c r="CH1389" s="58"/>
      <c r="CI1389" s="58"/>
      <c r="CJ1389" s="58"/>
    </row>
    <row r="1390" spans="1:88" s="71" customFormat="1" ht="12.75" customHeight="1" x14ac:dyDescent="0.2">
      <c r="A1390" s="72"/>
      <c r="B1390" s="73"/>
      <c r="C1390" s="60" t="s">
        <v>17</v>
      </c>
      <c r="D1390" s="61"/>
      <c r="E1390" s="64">
        <f t="shared" si="18"/>
        <v>87.763999999999996</v>
      </c>
      <c r="F1390" s="64">
        <f>F1392+F1394+F1396+F1398</f>
        <v>0</v>
      </c>
      <c r="G1390" s="70">
        <f>G1392+G1394+G1396+G1398</f>
        <v>87.763999999999996</v>
      </c>
      <c r="H1390" s="61"/>
      <c r="I1390" s="57"/>
      <c r="J1390" s="57"/>
      <c r="K1390" s="57"/>
      <c r="L1390" s="58"/>
      <c r="M1390" s="58"/>
      <c r="N1390" s="58"/>
      <c r="O1390" s="58"/>
      <c r="P1390" s="58"/>
      <c r="Q1390" s="58"/>
      <c r="R1390" s="58"/>
      <c r="S1390" s="58"/>
      <c r="T1390" s="58"/>
      <c r="U1390" s="58"/>
      <c r="V1390" s="58"/>
      <c r="W1390" s="58"/>
      <c r="X1390" s="58"/>
      <c r="Y1390" s="58"/>
      <c r="Z1390" s="58"/>
      <c r="AA1390" s="58"/>
      <c r="AB1390" s="58"/>
      <c r="AC1390" s="58"/>
      <c r="AD1390" s="58"/>
      <c r="AE1390" s="58"/>
      <c r="AF1390" s="58"/>
      <c r="AG1390" s="58"/>
      <c r="AH1390" s="58"/>
      <c r="AI1390" s="58"/>
      <c r="AJ1390" s="58"/>
      <c r="AK1390" s="58"/>
      <c r="AL1390" s="58"/>
      <c r="AM1390" s="58"/>
      <c r="AN1390" s="58"/>
      <c r="AO1390" s="58"/>
      <c r="AP1390" s="58"/>
      <c r="AQ1390" s="58"/>
      <c r="AR1390" s="58"/>
      <c r="AS1390" s="58"/>
      <c r="AT1390" s="58"/>
      <c r="AU1390" s="58"/>
      <c r="AV1390" s="58"/>
      <c r="AW1390" s="58"/>
      <c r="AX1390" s="58"/>
      <c r="AY1390" s="58"/>
      <c r="AZ1390" s="58"/>
      <c r="BA1390" s="58"/>
      <c r="BB1390" s="58"/>
      <c r="BC1390" s="58"/>
      <c r="BD1390" s="58"/>
      <c r="BE1390" s="58"/>
      <c r="BF1390" s="58"/>
      <c r="BG1390" s="58"/>
      <c r="BH1390" s="58"/>
      <c r="BI1390" s="58"/>
      <c r="BJ1390" s="58"/>
      <c r="BK1390" s="58"/>
      <c r="BL1390" s="58"/>
      <c r="BM1390" s="58"/>
      <c r="BN1390" s="58"/>
      <c r="BO1390" s="58"/>
      <c r="BP1390" s="58"/>
      <c r="BQ1390" s="58"/>
      <c r="BR1390" s="58"/>
      <c r="BS1390" s="58"/>
      <c r="BT1390" s="58"/>
      <c r="BU1390" s="58"/>
      <c r="BV1390" s="58"/>
      <c r="BW1390" s="58"/>
      <c r="BX1390" s="58"/>
      <c r="BY1390" s="58"/>
      <c r="BZ1390" s="58"/>
      <c r="CA1390" s="58"/>
      <c r="CB1390" s="58"/>
      <c r="CC1390" s="58"/>
      <c r="CD1390" s="58"/>
      <c r="CE1390" s="58"/>
      <c r="CF1390" s="58"/>
      <c r="CG1390" s="58"/>
      <c r="CH1390" s="58"/>
      <c r="CI1390" s="58"/>
      <c r="CJ1390" s="58"/>
    </row>
    <row r="1391" spans="1:88" s="71" customFormat="1" ht="12.75" customHeight="1" x14ac:dyDescent="0.2">
      <c r="A1391" s="72"/>
      <c r="B1391" s="63" t="s">
        <v>143</v>
      </c>
      <c r="C1391" s="60" t="s">
        <v>20</v>
      </c>
      <c r="D1391" s="60"/>
      <c r="E1391" s="64">
        <f t="shared" si="18"/>
        <v>0</v>
      </c>
      <c r="F1391" s="64"/>
      <c r="G1391" s="70"/>
      <c r="H1391" s="60"/>
      <c r="I1391" s="57"/>
      <c r="J1391" s="57"/>
      <c r="K1391" s="57"/>
      <c r="L1391" s="58"/>
      <c r="M1391" s="58"/>
      <c r="N1391" s="58"/>
      <c r="O1391" s="58"/>
      <c r="P1391" s="58"/>
      <c r="Q1391" s="58"/>
      <c r="R1391" s="58"/>
      <c r="S1391" s="58"/>
      <c r="T1391" s="58"/>
      <c r="U1391" s="58"/>
      <c r="V1391" s="58"/>
      <c r="W1391" s="58"/>
      <c r="X1391" s="58"/>
      <c r="Y1391" s="58"/>
      <c r="Z1391" s="58"/>
      <c r="AA1391" s="58"/>
      <c r="AB1391" s="58"/>
      <c r="AC1391" s="58"/>
      <c r="AD1391" s="58"/>
      <c r="AE1391" s="58"/>
      <c r="AF1391" s="58"/>
      <c r="AG1391" s="58"/>
      <c r="AH1391" s="58"/>
      <c r="AI1391" s="58"/>
      <c r="AJ1391" s="58"/>
      <c r="AK1391" s="58"/>
      <c r="AL1391" s="58"/>
      <c r="AM1391" s="58"/>
      <c r="AN1391" s="58"/>
      <c r="AO1391" s="58"/>
      <c r="AP1391" s="58"/>
      <c r="AQ1391" s="58"/>
      <c r="AR1391" s="58"/>
      <c r="AS1391" s="58"/>
      <c r="AT1391" s="58"/>
      <c r="AU1391" s="58"/>
      <c r="AV1391" s="58"/>
      <c r="AW1391" s="58"/>
      <c r="AX1391" s="58"/>
      <c r="AY1391" s="58"/>
      <c r="AZ1391" s="58"/>
      <c r="BA1391" s="58"/>
      <c r="BB1391" s="58"/>
      <c r="BC1391" s="58"/>
      <c r="BD1391" s="58"/>
      <c r="BE1391" s="58"/>
      <c r="BF1391" s="58"/>
      <c r="BG1391" s="58"/>
      <c r="BH1391" s="58"/>
      <c r="BI1391" s="58"/>
      <c r="BJ1391" s="58"/>
      <c r="BK1391" s="58"/>
      <c r="BL1391" s="58"/>
      <c r="BM1391" s="58"/>
      <c r="BN1391" s="58"/>
      <c r="BO1391" s="58"/>
      <c r="BP1391" s="58"/>
      <c r="BQ1391" s="58"/>
      <c r="BR1391" s="58"/>
      <c r="BS1391" s="58"/>
      <c r="BT1391" s="58"/>
      <c r="BU1391" s="58"/>
      <c r="BV1391" s="58"/>
      <c r="BW1391" s="58"/>
      <c r="BX1391" s="58"/>
      <c r="BY1391" s="58"/>
      <c r="BZ1391" s="58"/>
      <c r="CA1391" s="58"/>
      <c r="CB1391" s="58"/>
      <c r="CC1391" s="58"/>
      <c r="CD1391" s="58"/>
      <c r="CE1391" s="58"/>
      <c r="CF1391" s="58"/>
      <c r="CG1391" s="58"/>
      <c r="CH1391" s="58"/>
      <c r="CI1391" s="58"/>
      <c r="CJ1391" s="58"/>
    </row>
    <row r="1392" spans="1:88" s="71" customFormat="1" ht="12.75" customHeight="1" x14ac:dyDescent="0.2">
      <c r="A1392" s="72"/>
      <c r="B1392" s="63"/>
      <c r="C1392" s="60" t="s">
        <v>17</v>
      </c>
      <c r="D1392" s="60"/>
      <c r="E1392" s="64">
        <f t="shared" si="18"/>
        <v>0</v>
      </c>
      <c r="F1392" s="64"/>
      <c r="G1392" s="70"/>
      <c r="H1392" s="60"/>
      <c r="I1392" s="57"/>
      <c r="J1392" s="57"/>
      <c r="K1392" s="57"/>
      <c r="L1392" s="58"/>
      <c r="M1392" s="58"/>
      <c r="N1392" s="58"/>
      <c r="O1392" s="58"/>
      <c r="P1392" s="58"/>
      <c r="Q1392" s="58"/>
      <c r="R1392" s="58"/>
      <c r="S1392" s="58"/>
      <c r="T1392" s="58"/>
      <c r="U1392" s="58"/>
      <c r="V1392" s="58"/>
      <c r="W1392" s="58"/>
      <c r="X1392" s="58"/>
      <c r="Y1392" s="58"/>
      <c r="Z1392" s="58"/>
      <c r="AA1392" s="58"/>
      <c r="AB1392" s="58"/>
      <c r="AC1392" s="58"/>
      <c r="AD1392" s="58"/>
      <c r="AE1392" s="58"/>
      <c r="AF1392" s="58"/>
      <c r="AG1392" s="58"/>
      <c r="AH1392" s="58"/>
      <c r="AI1392" s="58"/>
      <c r="AJ1392" s="58"/>
      <c r="AK1392" s="58"/>
      <c r="AL1392" s="58"/>
      <c r="AM1392" s="58"/>
      <c r="AN1392" s="58"/>
      <c r="AO1392" s="58"/>
      <c r="AP1392" s="58"/>
      <c r="AQ1392" s="58"/>
      <c r="AR1392" s="58"/>
      <c r="AS1392" s="58"/>
      <c r="AT1392" s="58"/>
      <c r="AU1392" s="58"/>
      <c r="AV1392" s="58"/>
      <c r="AW1392" s="58"/>
      <c r="AX1392" s="58"/>
      <c r="AY1392" s="58"/>
      <c r="AZ1392" s="58"/>
      <c r="BA1392" s="58"/>
      <c r="BB1392" s="58"/>
      <c r="BC1392" s="58"/>
      <c r="BD1392" s="58"/>
      <c r="BE1392" s="58"/>
      <c r="BF1392" s="58"/>
      <c r="BG1392" s="58"/>
      <c r="BH1392" s="58"/>
      <c r="BI1392" s="58"/>
      <c r="BJ1392" s="58"/>
      <c r="BK1392" s="58"/>
      <c r="BL1392" s="58"/>
      <c r="BM1392" s="58"/>
      <c r="BN1392" s="58"/>
      <c r="BO1392" s="58"/>
      <c r="BP1392" s="58"/>
      <c r="BQ1392" s="58"/>
      <c r="BR1392" s="58"/>
      <c r="BS1392" s="58"/>
      <c r="BT1392" s="58"/>
      <c r="BU1392" s="58"/>
      <c r="BV1392" s="58"/>
      <c r="BW1392" s="58"/>
      <c r="BX1392" s="58"/>
      <c r="BY1392" s="58"/>
      <c r="BZ1392" s="58"/>
      <c r="CA1392" s="58"/>
      <c r="CB1392" s="58"/>
      <c r="CC1392" s="58"/>
      <c r="CD1392" s="58"/>
      <c r="CE1392" s="58"/>
      <c r="CF1392" s="58"/>
      <c r="CG1392" s="58"/>
      <c r="CH1392" s="58"/>
      <c r="CI1392" s="58"/>
      <c r="CJ1392" s="58"/>
    </row>
    <row r="1393" spans="1:110" s="71" customFormat="1" ht="12.75" customHeight="1" x14ac:dyDescent="0.2">
      <c r="A1393" s="72"/>
      <c r="B1393" s="63" t="s">
        <v>145</v>
      </c>
      <c r="C1393" s="60" t="s">
        <v>20</v>
      </c>
      <c r="D1393" s="60"/>
      <c r="E1393" s="64">
        <f t="shared" si="18"/>
        <v>0</v>
      </c>
      <c r="F1393" s="64"/>
      <c r="G1393" s="70"/>
      <c r="H1393" s="60"/>
      <c r="I1393" s="57"/>
      <c r="J1393" s="57"/>
      <c r="K1393" s="57"/>
      <c r="L1393" s="58"/>
      <c r="M1393" s="58"/>
      <c r="N1393" s="58"/>
      <c r="O1393" s="58"/>
      <c r="P1393" s="58"/>
      <c r="Q1393" s="58"/>
      <c r="R1393" s="58"/>
      <c r="S1393" s="58"/>
      <c r="T1393" s="58"/>
      <c r="U1393" s="58"/>
      <c r="V1393" s="58"/>
      <c r="W1393" s="58"/>
      <c r="X1393" s="58"/>
      <c r="Y1393" s="58"/>
      <c r="Z1393" s="58"/>
      <c r="AA1393" s="58"/>
      <c r="AB1393" s="58"/>
      <c r="AC1393" s="58"/>
      <c r="AD1393" s="58"/>
      <c r="AE1393" s="58"/>
      <c r="AF1393" s="58"/>
      <c r="AG1393" s="58"/>
      <c r="AH1393" s="58"/>
      <c r="AI1393" s="58"/>
      <c r="AJ1393" s="58"/>
      <c r="AK1393" s="58"/>
      <c r="AL1393" s="58"/>
      <c r="AM1393" s="58"/>
      <c r="AN1393" s="58"/>
      <c r="AO1393" s="58"/>
      <c r="AP1393" s="58"/>
      <c r="AQ1393" s="58"/>
      <c r="AR1393" s="58"/>
      <c r="AS1393" s="58"/>
      <c r="AT1393" s="58"/>
      <c r="AU1393" s="58"/>
      <c r="AV1393" s="58"/>
      <c r="AW1393" s="58"/>
      <c r="AX1393" s="58"/>
      <c r="AY1393" s="58"/>
      <c r="AZ1393" s="58"/>
      <c r="BA1393" s="58"/>
      <c r="BB1393" s="58"/>
      <c r="BC1393" s="58"/>
      <c r="BD1393" s="58"/>
      <c r="BE1393" s="58"/>
      <c r="BF1393" s="58"/>
      <c r="BG1393" s="58"/>
      <c r="BH1393" s="58"/>
      <c r="BI1393" s="58"/>
      <c r="BJ1393" s="58"/>
      <c r="BK1393" s="58"/>
      <c r="BL1393" s="58"/>
      <c r="BM1393" s="58"/>
      <c r="BN1393" s="58"/>
      <c r="BO1393" s="58"/>
      <c r="BP1393" s="58"/>
      <c r="BQ1393" s="58"/>
      <c r="BR1393" s="58"/>
      <c r="BS1393" s="58"/>
      <c r="BT1393" s="58"/>
      <c r="BU1393" s="58"/>
      <c r="BV1393" s="58"/>
      <c r="BW1393" s="58"/>
      <c r="BX1393" s="58"/>
      <c r="BY1393" s="58"/>
      <c r="BZ1393" s="58"/>
      <c r="CA1393" s="58"/>
      <c r="CB1393" s="58"/>
      <c r="CC1393" s="58"/>
      <c r="CD1393" s="58"/>
      <c r="CE1393" s="58"/>
      <c r="CF1393" s="58"/>
      <c r="CG1393" s="58"/>
      <c r="CH1393" s="58"/>
      <c r="CI1393" s="58"/>
      <c r="CJ1393" s="58"/>
    </row>
    <row r="1394" spans="1:110" s="71" customFormat="1" ht="12.75" customHeight="1" x14ac:dyDescent="0.2">
      <c r="A1394" s="72"/>
      <c r="B1394" s="63"/>
      <c r="C1394" s="60" t="s">
        <v>17</v>
      </c>
      <c r="D1394" s="60"/>
      <c r="E1394" s="64">
        <f t="shared" si="18"/>
        <v>0</v>
      </c>
      <c r="F1394" s="64"/>
      <c r="G1394" s="70"/>
      <c r="H1394" s="60"/>
      <c r="I1394" s="57"/>
      <c r="J1394" s="57"/>
      <c r="K1394" s="57"/>
      <c r="L1394" s="58"/>
      <c r="M1394" s="58"/>
      <c r="N1394" s="58"/>
      <c r="O1394" s="58"/>
      <c r="P1394" s="58"/>
      <c r="Q1394" s="58"/>
      <c r="R1394" s="58"/>
      <c r="S1394" s="58"/>
      <c r="T1394" s="58"/>
      <c r="U1394" s="58"/>
      <c r="V1394" s="58"/>
      <c r="W1394" s="58"/>
      <c r="X1394" s="58"/>
      <c r="Y1394" s="58"/>
      <c r="Z1394" s="58"/>
      <c r="AA1394" s="58"/>
      <c r="AB1394" s="58"/>
      <c r="AC1394" s="58"/>
      <c r="AD1394" s="58"/>
      <c r="AE1394" s="58"/>
      <c r="AF1394" s="58"/>
      <c r="AG1394" s="58"/>
      <c r="AH1394" s="58"/>
      <c r="AI1394" s="58"/>
      <c r="AJ1394" s="58"/>
      <c r="AK1394" s="58"/>
      <c r="AL1394" s="58"/>
      <c r="AM1394" s="58"/>
      <c r="AN1394" s="58"/>
      <c r="AO1394" s="58"/>
      <c r="AP1394" s="58"/>
      <c r="AQ1394" s="58"/>
      <c r="AR1394" s="58"/>
      <c r="AS1394" s="58"/>
      <c r="AT1394" s="58"/>
      <c r="AU1394" s="58"/>
      <c r="AV1394" s="58"/>
      <c r="AW1394" s="58"/>
      <c r="AX1394" s="58"/>
      <c r="AY1394" s="58"/>
      <c r="AZ1394" s="58"/>
      <c r="BA1394" s="58"/>
      <c r="BB1394" s="58"/>
      <c r="BC1394" s="58"/>
      <c r="BD1394" s="58"/>
      <c r="BE1394" s="58"/>
      <c r="BF1394" s="58"/>
      <c r="BG1394" s="58"/>
      <c r="BH1394" s="58"/>
      <c r="BI1394" s="58"/>
      <c r="BJ1394" s="58"/>
      <c r="BK1394" s="58"/>
      <c r="BL1394" s="58"/>
      <c r="BM1394" s="58"/>
      <c r="BN1394" s="58"/>
      <c r="BO1394" s="58"/>
      <c r="BP1394" s="58"/>
      <c r="BQ1394" s="58"/>
      <c r="BR1394" s="58"/>
      <c r="BS1394" s="58"/>
      <c r="BT1394" s="58"/>
      <c r="BU1394" s="58"/>
      <c r="BV1394" s="58"/>
      <c r="BW1394" s="58"/>
      <c r="BX1394" s="58"/>
      <c r="BY1394" s="58"/>
      <c r="BZ1394" s="58"/>
      <c r="CA1394" s="58"/>
      <c r="CB1394" s="58"/>
      <c r="CC1394" s="58"/>
      <c r="CD1394" s="58"/>
      <c r="CE1394" s="58"/>
      <c r="CF1394" s="58"/>
      <c r="CG1394" s="58"/>
      <c r="CH1394" s="58"/>
      <c r="CI1394" s="58"/>
      <c r="CJ1394" s="58"/>
    </row>
    <row r="1395" spans="1:110" s="71" customFormat="1" ht="12.75" customHeight="1" x14ac:dyDescent="0.2">
      <c r="A1395" s="72"/>
      <c r="B1395" s="67" t="s">
        <v>147</v>
      </c>
      <c r="C1395" s="60" t="s">
        <v>148</v>
      </c>
      <c r="D1395" s="60"/>
      <c r="E1395" s="64">
        <f t="shared" si="18"/>
        <v>0.18</v>
      </c>
      <c r="F1395" s="64"/>
      <c r="G1395" s="70">
        <v>0.18</v>
      </c>
      <c r="H1395" s="60" t="s">
        <v>202</v>
      </c>
      <c r="I1395" s="57"/>
      <c r="J1395" s="57"/>
      <c r="K1395" s="57"/>
      <c r="L1395" s="58"/>
      <c r="M1395" s="58"/>
      <c r="N1395" s="58"/>
      <c r="O1395" s="58"/>
      <c r="P1395" s="58"/>
      <c r="Q1395" s="58"/>
      <c r="R1395" s="58"/>
      <c r="S1395" s="58"/>
      <c r="T1395" s="58"/>
      <c r="U1395" s="58"/>
      <c r="V1395" s="58"/>
      <c r="W1395" s="58"/>
      <c r="X1395" s="58"/>
      <c r="Y1395" s="58"/>
      <c r="Z1395" s="58"/>
      <c r="AA1395" s="58"/>
      <c r="AB1395" s="58"/>
      <c r="AC1395" s="58"/>
      <c r="AD1395" s="58"/>
      <c r="AE1395" s="58"/>
      <c r="AF1395" s="58"/>
      <c r="AG1395" s="58"/>
      <c r="AH1395" s="58"/>
      <c r="AI1395" s="58"/>
      <c r="AJ1395" s="58"/>
      <c r="AK1395" s="58"/>
      <c r="AL1395" s="58"/>
      <c r="AM1395" s="58"/>
      <c r="AN1395" s="58"/>
      <c r="AO1395" s="58"/>
      <c r="AP1395" s="58"/>
      <c r="AQ1395" s="58"/>
      <c r="AR1395" s="58"/>
      <c r="AS1395" s="58"/>
      <c r="AT1395" s="58"/>
      <c r="AU1395" s="58"/>
      <c r="AV1395" s="58"/>
      <c r="AW1395" s="58"/>
      <c r="AX1395" s="58"/>
      <c r="AY1395" s="58"/>
      <c r="AZ1395" s="58"/>
      <c r="BA1395" s="58"/>
      <c r="BB1395" s="58"/>
      <c r="BC1395" s="58"/>
      <c r="BD1395" s="58"/>
      <c r="BE1395" s="58"/>
      <c r="BF1395" s="58"/>
      <c r="BG1395" s="58"/>
      <c r="BH1395" s="58"/>
      <c r="BI1395" s="58"/>
      <c r="BJ1395" s="58"/>
      <c r="BK1395" s="58"/>
      <c r="BL1395" s="58"/>
      <c r="BM1395" s="58"/>
      <c r="BN1395" s="58"/>
      <c r="BO1395" s="58"/>
      <c r="BP1395" s="58"/>
      <c r="BQ1395" s="58"/>
      <c r="BR1395" s="58"/>
      <c r="BS1395" s="58"/>
      <c r="BT1395" s="58"/>
      <c r="BU1395" s="58"/>
      <c r="BV1395" s="58"/>
      <c r="BW1395" s="58"/>
      <c r="BX1395" s="58"/>
      <c r="BY1395" s="58"/>
      <c r="BZ1395" s="58"/>
      <c r="CA1395" s="58"/>
      <c r="CB1395" s="58"/>
      <c r="CC1395" s="58"/>
      <c r="CD1395" s="58"/>
      <c r="CE1395" s="58"/>
      <c r="CF1395" s="58"/>
      <c r="CG1395" s="58"/>
      <c r="CH1395" s="58"/>
      <c r="CI1395" s="58"/>
      <c r="CJ1395" s="58"/>
    </row>
    <row r="1396" spans="1:110" s="71" customFormat="1" ht="12.75" customHeight="1" x14ac:dyDescent="0.2">
      <c r="A1396" s="72"/>
      <c r="B1396" s="67"/>
      <c r="C1396" s="60" t="s">
        <v>17</v>
      </c>
      <c r="D1396" s="60"/>
      <c r="E1396" s="64">
        <f t="shared" si="18"/>
        <v>87.763999999999996</v>
      </c>
      <c r="F1396" s="64"/>
      <c r="G1396" s="70">
        <v>87.763999999999996</v>
      </c>
      <c r="H1396" s="60" t="s">
        <v>203</v>
      </c>
      <c r="I1396" s="57"/>
      <c r="J1396" s="57"/>
      <c r="K1396" s="57"/>
      <c r="L1396" s="58"/>
      <c r="M1396" s="58"/>
      <c r="N1396" s="58"/>
      <c r="O1396" s="58"/>
      <c r="P1396" s="58"/>
      <c r="Q1396" s="58"/>
      <c r="R1396" s="58"/>
      <c r="S1396" s="58"/>
      <c r="T1396" s="58"/>
      <c r="U1396" s="58"/>
      <c r="V1396" s="58"/>
      <c r="W1396" s="58"/>
      <c r="X1396" s="58"/>
      <c r="Y1396" s="58"/>
      <c r="Z1396" s="58"/>
      <c r="AA1396" s="58"/>
      <c r="AB1396" s="58"/>
      <c r="AC1396" s="58"/>
      <c r="AD1396" s="58"/>
      <c r="AE1396" s="58"/>
      <c r="AF1396" s="58"/>
      <c r="AG1396" s="58"/>
      <c r="AH1396" s="58"/>
      <c r="AI1396" s="58"/>
      <c r="AJ1396" s="58"/>
      <c r="AK1396" s="58"/>
      <c r="AL1396" s="58"/>
      <c r="AM1396" s="58"/>
      <c r="AN1396" s="58"/>
      <c r="AO1396" s="58"/>
      <c r="AP1396" s="58"/>
      <c r="AQ1396" s="58"/>
      <c r="AR1396" s="58"/>
      <c r="AS1396" s="58"/>
      <c r="AT1396" s="58"/>
      <c r="AU1396" s="58"/>
      <c r="AV1396" s="58"/>
      <c r="AW1396" s="58"/>
      <c r="AX1396" s="58"/>
      <c r="AY1396" s="58"/>
      <c r="AZ1396" s="58"/>
      <c r="BA1396" s="58"/>
      <c r="BB1396" s="58"/>
      <c r="BC1396" s="58"/>
      <c r="BD1396" s="58"/>
      <c r="BE1396" s="58"/>
      <c r="BF1396" s="58"/>
      <c r="BG1396" s="58"/>
      <c r="BH1396" s="58"/>
      <c r="BI1396" s="58"/>
      <c r="BJ1396" s="58"/>
      <c r="BK1396" s="58"/>
      <c r="BL1396" s="58"/>
      <c r="BM1396" s="58"/>
      <c r="BN1396" s="58"/>
      <c r="BO1396" s="58"/>
      <c r="BP1396" s="58"/>
      <c r="BQ1396" s="58"/>
      <c r="BR1396" s="58"/>
      <c r="BS1396" s="58"/>
      <c r="BT1396" s="58"/>
      <c r="BU1396" s="58"/>
      <c r="BV1396" s="58"/>
      <c r="BW1396" s="58"/>
      <c r="BX1396" s="58"/>
      <c r="BY1396" s="58"/>
      <c r="BZ1396" s="58"/>
      <c r="CA1396" s="58"/>
      <c r="CB1396" s="58"/>
      <c r="CC1396" s="58"/>
      <c r="CD1396" s="58"/>
      <c r="CE1396" s="58"/>
      <c r="CF1396" s="58"/>
      <c r="CG1396" s="58"/>
      <c r="CH1396" s="58"/>
      <c r="CI1396" s="58"/>
      <c r="CJ1396" s="58"/>
    </row>
    <row r="1397" spans="1:110" s="71" customFormat="1" ht="12.75" customHeight="1" x14ac:dyDescent="0.2">
      <c r="A1397" s="72"/>
      <c r="B1397" s="63" t="s">
        <v>150</v>
      </c>
      <c r="C1397" s="60" t="s">
        <v>64</v>
      </c>
      <c r="D1397" s="68"/>
      <c r="E1397" s="64">
        <f t="shared" si="18"/>
        <v>0</v>
      </c>
      <c r="F1397" s="64"/>
      <c r="G1397" s="70"/>
      <c r="H1397" s="68"/>
      <c r="I1397" s="57"/>
      <c r="J1397" s="57"/>
      <c r="K1397" s="57"/>
      <c r="L1397" s="58"/>
      <c r="M1397" s="58"/>
      <c r="N1397" s="58"/>
      <c r="O1397" s="58"/>
      <c r="P1397" s="58"/>
      <c r="Q1397" s="58"/>
      <c r="R1397" s="58"/>
      <c r="S1397" s="58"/>
      <c r="T1397" s="58"/>
      <c r="U1397" s="58"/>
      <c r="V1397" s="58"/>
      <c r="W1397" s="58"/>
      <c r="X1397" s="58"/>
      <c r="Y1397" s="58"/>
      <c r="Z1397" s="58"/>
      <c r="AA1397" s="58"/>
      <c r="AB1397" s="58"/>
      <c r="AC1397" s="58"/>
      <c r="AD1397" s="58"/>
      <c r="AE1397" s="58"/>
      <c r="AF1397" s="58"/>
      <c r="AG1397" s="58"/>
      <c r="AH1397" s="58"/>
      <c r="AI1397" s="58"/>
      <c r="AJ1397" s="58"/>
      <c r="AK1397" s="58"/>
      <c r="AL1397" s="58"/>
      <c r="AM1397" s="58"/>
      <c r="AN1397" s="58"/>
      <c r="AO1397" s="58"/>
      <c r="AP1397" s="58"/>
      <c r="AQ1397" s="58"/>
      <c r="AR1397" s="58"/>
      <c r="AS1397" s="58"/>
      <c r="AT1397" s="58"/>
      <c r="AU1397" s="58"/>
      <c r="AV1397" s="58"/>
      <c r="AW1397" s="58"/>
      <c r="AX1397" s="58"/>
      <c r="AY1397" s="58"/>
      <c r="AZ1397" s="58"/>
      <c r="BA1397" s="58"/>
      <c r="BB1397" s="58"/>
      <c r="BC1397" s="58"/>
      <c r="BD1397" s="58"/>
      <c r="BE1397" s="58"/>
      <c r="BF1397" s="58"/>
      <c r="BG1397" s="58"/>
      <c r="BH1397" s="58"/>
      <c r="BI1397" s="58"/>
      <c r="BJ1397" s="58"/>
      <c r="BK1397" s="58"/>
      <c r="BL1397" s="58"/>
      <c r="BM1397" s="58"/>
      <c r="BN1397" s="58"/>
      <c r="BO1397" s="58"/>
      <c r="BP1397" s="58"/>
      <c r="BQ1397" s="58"/>
      <c r="BR1397" s="58"/>
      <c r="BS1397" s="58"/>
      <c r="BT1397" s="58"/>
      <c r="BU1397" s="58"/>
      <c r="BV1397" s="58"/>
      <c r="BW1397" s="58"/>
      <c r="BX1397" s="58"/>
      <c r="BY1397" s="58"/>
      <c r="BZ1397" s="58"/>
      <c r="CA1397" s="58"/>
      <c r="CB1397" s="58"/>
      <c r="CC1397" s="58"/>
      <c r="CD1397" s="58"/>
      <c r="CE1397" s="58"/>
      <c r="CF1397" s="58"/>
      <c r="CG1397" s="58"/>
      <c r="CH1397" s="58"/>
      <c r="CI1397" s="58"/>
      <c r="CJ1397" s="58"/>
    </row>
    <row r="1398" spans="1:110" s="71" customFormat="1" ht="12.75" customHeight="1" x14ac:dyDescent="0.2">
      <c r="A1398" s="76"/>
      <c r="B1398" s="63"/>
      <c r="C1398" s="60" t="s">
        <v>17</v>
      </c>
      <c r="D1398" s="68"/>
      <c r="E1398" s="64">
        <f t="shared" si="18"/>
        <v>0</v>
      </c>
      <c r="F1398" s="64"/>
      <c r="G1398" s="70"/>
      <c r="H1398" s="68"/>
      <c r="I1398" s="57"/>
      <c r="J1398" s="57"/>
      <c r="K1398" s="57"/>
      <c r="L1398" s="58"/>
      <c r="M1398" s="58"/>
      <c r="N1398" s="58"/>
      <c r="O1398" s="58"/>
      <c r="P1398" s="58"/>
      <c r="Q1398" s="58"/>
      <c r="R1398" s="58"/>
      <c r="S1398" s="58"/>
      <c r="T1398" s="58"/>
      <c r="U1398" s="58"/>
      <c r="V1398" s="58"/>
      <c r="W1398" s="58"/>
      <c r="X1398" s="58"/>
      <c r="Y1398" s="58"/>
      <c r="Z1398" s="58"/>
      <c r="AA1398" s="58"/>
      <c r="AB1398" s="58"/>
      <c r="AC1398" s="58"/>
      <c r="AD1398" s="58"/>
      <c r="AE1398" s="58"/>
      <c r="AF1398" s="58"/>
      <c r="AG1398" s="58"/>
      <c r="AH1398" s="58"/>
      <c r="AI1398" s="58"/>
      <c r="AJ1398" s="58"/>
      <c r="AK1398" s="58"/>
      <c r="AL1398" s="58"/>
      <c r="AM1398" s="58"/>
      <c r="AN1398" s="58"/>
      <c r="AO1398" s="58"/>
      <c r="AP1398" s="58"/>
      <c r="AQ1398" s="58"/>
      <c r="AR1398" s="58"/>
      <c r="AS1398" s="58"/>
      <c r="AT1398" s="58"/>
      <c r="AU1398" s="58"/>
      <c r="AV1398" s="58"/>
      <c r="AW1398" s="58"/>
      <c r="AX1398" s="58"/>
      <c r="AY1398" s="58"/>
      <c r="AZ1398" s="58"/>
      <c r="BA1398" s="58"/>
      <c r="BB1398" s="58"/>
      <c r="BC1398" s="58"/>
      <c r="BD1398" s="58"/>
      <c r="BE1398" s="58"/>
      <c r="BF1398" s="58"/>
      <c r="BG1398" s="58"/>
      <c r="BH1398" s="58"/>
      <c r="BI1398" s="58"/>
      <c r="BJ1398" s="58"/>
      <c r="BK1398" s="58"/>
      <c r="BL1398" s="58"/>
      <c r="BM1398" s="58"/>
      <c r="BN1398" s="58"/>
      <c r="BO1398" s="58"/>
      <c r="BP1398" s="58"/>
      <c r="BQ1398" s="58"/>
      <c r="BR1398" s="58"/>
      <c r="BS1398" s="58"/>
      <c r="BT1398" s="58"/>
      <c r="BU1398" s="58"/>
      <c r="BV1398" s="58"/>
      <c r="BW1398" s="58"/>
      <c r="BX1398" s="58"/>
      <c r="BY1398" s="58"/>
      <c r="BZ1398" s="58"/>
      <c r="CA1398" s="58"/>
      <c r="CB1398" s="58"/>
      <c r="CC1398" s="58"/>
      <c r="CD1398" s="58"/>
      <c r="CE1398" s="58"/>
      <c r="CF1398" s="58"/>
      <c r="CG1398" s="58"/>
      <c r="CH1398" s="58"/>
      <c r="CI1398" s="58"/>
      <c r="CJ1398" s="58"/>
    </row>
    <row r="1399" spans="1:110" s="57" customFormat="1" ht="12.75" customHeight="1" x14ac:dyDescent="0.2">
      <c r="A1399" s="18">
        <v>54</v>
      </c>
      <c r="B1399" s="69" t="s">
        <v>204</v>
      </c>
      <c r="C1399" s="60"/>
      <c r="D1399" s="68"/>
      <c r="E1399" s="64">
        <f t="shared" si="18"/>
        <v>1</v>
      </c>
      <c r="F1399" s="64">
        <v>1</v>
      </c>
      <c r="G1399" s="70"/>
      <c r="H1399" s="68"/>
      <c r="L1399" s="58"/>
      <c r="M1399" s="58"/>
      <c r="N1399" s="58"/>
      <c r="O1399" s="58"/>
      <c r="P1399" s="58"/>
      <c r="Q1399" s="58"/>
      <c r="R1399" s="58"/>
      <c r="S1399" s="58"/>
      <c r="T1399" s="58"/>
      <c r="U1399" s="58"/>
      <c r="V1399" s="58"/>
      <c r="W1399" s="58"/>
      <c r="X1399" s="58"/>
      <c r="Y1399" s="58"/>
      <c r="Z1399" s="58"/>
      <c r="AA1399" s="58"/>
      <c r="AB1399" s="58"/>
      <c r="AC1399" s="58"/>
      <c r="AD1399" s="58"/>
      <c r="AE1399" s="58"/>
      <c r="AF1399" s="58"/>
      <c r="AG1399" s="58"/>
      <c r="AH1399" s="58"/>
      <c r="AI1399" s="58"/>
      <c r="AJ1399" s="58"/>
      <c r="AK1399" s="58"/>
      <c r="AL1399" s="58"/>
      <c r="AM1399" s="58"/>
      <c r="AN1399" s="58"/>
      <c r="AO1399" s="58"/>
      <c r="AP1399" s="58"/>
      <c r="AQ1399" s="58"/>
      <c r="AR1399" s="58"/>
      <c r="AS1399" s="58"/>
      <c r="AT1399" s="58"/>
      <c r="AU1399" s="58"/>
      <c r="AV1399" s="58"/>
      <c r="AW1399" s="58"/>
      <c r="AX1399" s="58"/>
      <c r="AY1399" s="58"/>
      <c r="AZ1399" s="58"/>
      <c r="BA1399" s="58"/>
      <c r="BB1399" s="58"/>
      <c r="BC1399" s="58"/>
      <c r="BD1399" s="58"/>
      <c r="BE1399" s="58"/>
      <c r="BF1399" s="58"/>
      <c r="BG1399" s="58"/>
      <c r="BH1399" s="58"/>
      <c r="BI1399" s="58"/>
      <c r="BJ1399" s="58"/>
      <c r="BK1399" s="58"/>
      <c r="BL1399" s="58"/>
      <c r="BM1399" s="58"/>
      <c r="BN1399" s="58"/>
      <c r="BO1399" s="58"/>
      <c r="BP1399" s="58"/>
      <c r="BQ1399" s="58"/>
      <c r="BR1399" s="58"/>
      <c r="BS1399" s="58"/>
      <c r="BT1399" s="58"/>
      <c r="BU1399" s="58"/>
      <c r="BV1399" s="58"/>
      <c r="BW1399" s="58"/>
      <c r="BX1399" s="58"/>
      <c r="BY1399" s="58"/>
      <c r="BZ1399" s="58"/>
      <c r="CA1399" s="58"/>
      <c r="CB1399" s="58"/>
      <c r="CC1399" s="58"/>
      <c r="CD1399" s="58"/>
      <c r="CE1399" s="58"/>
      <c r="CF1399" s="58"/>
      <c r="CG1399" s="58"/>
      <c r="CH1399" s="58"/>
      <c r="CI1399" s="58"/>
      <c r="CJ1399" s="58"/>
      <c r="CK1399" s="71"/>
      <c r="CL1399" s="71"/>
      <c r="CM1399" s="71"/>
      <c r="CN1399" s="71"/>
      <c r="CO1399" s="71"/>
      <c r="CP1399" s="71"/>
      <c r="CQ1399" s="71"/>
      <c r="CR1399" s="71"/>
      <c r="CS1399" s="71"/>
      <c r="CT1399" s="71"/>
      <c r="CU1399" s="71"/>
      <c r="CV1399" s="71"/>
      <c r="CW1399" s="71"/>
      <c r="CX1399" s="71"/>
      <c r="CY1399" s="71"/>
      <c r="CZ1399" s="71"/>
      <c r="DA1399" s="71"/>
      <c r="DB1399" s="71"/>
      <c r="DC1399" s="71"/>
      <c r="DD1399" s="71"/>
      <c r="DE1399" s="71"/>
      <c r="DF1399" s="71"/>
    </row>
    <row r="1400" spans="1:110" s="57" customFormat="1" ht="12.75" customHeight="1" x14ac:dyDescent="0.2">
      <c r="A1400" s="72"/>
      <c r="B1400" s="73"/>
      <c r="C1400" s="60" t="s">
        <v>17</v>
      </c>
      <c r="D1400" s="61"/>
      <c r="E1400" s="64">
        <f t="shared" si="18"/>
        <v>699.83299999999997</v>
      </c>
      <c r="F1400" s="64">
        <f>F1402+F1404+F1406+F1408</f>
        <v>6.4630000000000001</v>
      </c>
      <c r="G1400" s="70">
        <f>G1402+G1404+G1406+G1408</f>
        <v>693.37</v>
      </c>
      <c r="H1400" s="61"/>
      <c r="L1400" s="58"/>
      <c r="M1400" s="58"/>
      <c r="N1400" s="58"/>
      <c r="O1400" s="58"/>
      <c r="P1400" s="58"/>
      <c r="Q1400" s="58"/>
      <c r="R1400" s="58"/>
      <c r="S1400" s="58"/>
      <c r="T1400" s="58"/>
      <c r="U1400" s="58"/>
      <c r="V1400" s="58"/>
      <c r="W1400" s="58"/>
      <c r="X1400" s="58"/>
      <c r="Y1400" s="58"/>
      <c r="Z1400" s="58"/>
      <c r="AA1400" s="58"/>
      <c r="AB1400" s="58"/>
      <c r="AC1400" s="58"/>
      <c r="AD1400" s="58"/>
      <c r="AE1400" s="58"/>
      <c r="AF1400" s="58"/>
      <c r="AG1400" s="58"/>
      <c r="AH1400" s="58"/>
      <c r="AI1400" s="58"/>
      <c r="AJ1400" s="58"/>
      <c r="AK1400" s="58"/>
      <c r="AL1400" s="58"/>
      <c r="AM1400" s="58"/>
      <c r="AN1400" s="58"/>
      <c r="AO1400" s="58"/>
      <c r="AP1400" s="58"/>
      <c r="AQ1400" s="58"/>
      <c r="AR1400" s="58"/>
      <c r="AS1400" s="58"/>
      <c r="AT1400" s="58"/>
      <c r="AU1400" s="58"/>
      <c r="AV1400" s="58"/>
      <c r="AW1400" s="58"/>
      <c r="AX1400" s="58"/>
      <c r="AY1400" s="58"/>
      <c r="AZ1400" s="58"/>
      <c r="BA1400" s="58"/>
      <c r="BB1400" s="58"/>
      <c r="BC1400" s="58"/>
      <c r="BD1400" s="58"/>
      <c r="BE1400" s="58"/>
      <c r="BF1400" s="58"/>
      <c r="BG1400" s="58"/>
      <c r="BH1400" s="58"/>
      <c r="BI1400" s="58"/>
      <c r="BJ1400" s="58"/>
      <c r="BK1400" s="58"/>
      <c r="BL1400" s="58"/>
      <c r="BM1400" s="58"/>
      <c r="BN1400" s="58"/>
      <c r="BO1400" s="58"/>
      <c r="BP1400" s="58"/>
      <c r="BQ1400" s="58"/>
      <c r="BR1400" s="58"/>
      <c r="BS1400" s="58"/>
      <c r="BT1400" s="58"/>
      <c r="BU1400" s="58"/>
      <c r="BV1400" s="58"/>
      <c r="BW1400" s="58"/>
      <c r="BX1400" s="58"/>
      <c r="BY1400" s="58"/>
      <c r="BZ1400" s="58"/>
      <c r="CA1400" s="58"/>
      <c r="CB1400" s="58"/>
      <c r="CC1400" s="58"/>
      <c r="CD1400" s="58"/>
      <c r="CE1400" s="58"/>
      <c r="CF1400" s="58"/>
      <c r="CG1400" s="58"/>
      <c r="CH1400" s="58"/>
      <c r="CI1400" s="58"/>
      <c r="CJ1400" s="58"/>
      <c r="CK1400" s="71"/>
      <c r="CL1400" s="71"/>
      <c r="CM1400" s="71"/>
      <c r="CN1400" s="71"/>
      <c r="CO1400" s="71"/>
      <c r="CP1400" s="71"/>
      <c r="CQ1400" s="71"/>
      <c r="CR1400" s="71"/>
      <c r="CS1400" s="71"/>
      <c r="CT1400" s="71"/>
      <c r="CU1400" s="71"/>
      <c r="CV1400" s="71"/>
      <c r="CW1400" s="71"/>
      <c r="CX1400" s="71"/>
      <c r="CY1400" s="71"/>
      <c r="CZ1400" s="71"/>
      <c r="DA1400" s="71"/>
      <c r="DB1400" s="71"/>
      <c r="DC1400" s="71"/>
      <c r="DD1400" s="71"/>
      <c r="DE1400" s="71"/>
      <c r="DF1400" s="71"/>
    </row>
    <row r="1401" spans="1:110" s="57" customFormat="1" ht="12.75" customHeight="1" x14ac:dyDescent="0.2">
      <c r="A1401" s="72"/>
      <c r="B1401" s="63" t="s">
        <v>143</v>
      </c>
      <c r="C1401" s="60" t="s">
        <v>20</v>
      </c>
      <c r="D1401" s="60"/>
      <c r="E1401" s="64">
        <f t="shared" si="18"/>
        <v>0.56899999999999995</v>
      </c>
      <c r="F1401" s="64">
        <v>6.0000000000000001E-3</v>
      </c>
      <c r="G1401" s="70">
        <v>0.56299999999999994</v>
      </c>
      <c r="H1401" s="60"/>
      <c r="L1401" s="58"/>
      <c r="M1401" s="58"/>
      <c r="N1401" s="58"/>
      <c r="O1401" s="58"/>
      <c r="P1401" s="58"/>
      <c r="Q1401" s="58"/>
      <c r="R1401" s="58"/>
      <c r="S1401" s="58"/>
      <c r="T1401" s="58"/>
      <c r="U1401" s="58"/>
      <c r="V1401" s="58"/>
      <c r="W1401" s="58"/>
      <c r="X1401" s="58"/>
      <c r="Y1401" s="58"/>
      <c r="Z1401" s="58"/>
      <c r="AA1401" s="58"/>
      <c r="AB1401" s="58"/>
      <c r="AC1401" s="58"/>
      <c r="AD1401" s="58"/>
      <c r="AE1401" s="58"/>
      <c r="AF1401" s="58"/>
      <c r="AG1401" s="58"/>
      <c r="AH1401" s="58"/>
      <c r="AI1401" s="58"/>
      <c r="AJ1401" s="58"/>
      <c r="AK1401" s="58"/>
      <c r="AL1401" s="58"/>
      <c r="AM1401" s="58"/>
      <c r="AN1401" s="58"/>
      <c r="AO1401" s="58"/>
      <c r="AP1401" s="58"/>
      <c r="AQ1401" s="58"/>
      <c r="AR1401" s="58"/>
      <c r="AS1401" s="58"/>
      <c r="AT1401" s="58"/>
      <c r="AU1401" s="58"/>
      <c r="AV1401" s="58"/>
      <c r="AW1401" s="58"/>
      <c r="AX1401" s="58"/>
      <c r="AY1401" s="58"/>
      <c r="AZ1401" s="58"/>
      <c r="BA1401" s="58"/>
      <c r="BB1401" s="58"/>
      <c r="BC1401" s="58"/>
      <c r="BD1401" s="58"/>
      <c r="BE1401" s="58"/>
      <c r="BF1401" s="58"/>
      <c r="BG1401" s="58"/>
      <c r="BH1401" s="58"/>
      <c r="BI1401" s="58"/>
      <c r="BJ1401" s="58"/>
      <c r="BK1401" s="58"/>
      <c r="BL1401" s="58"/>
      <c r="BM1401" s="58"/>
      <c r="BN1401" s="58"/>
      <c r="BO1401" s="58"/>
      <c r="BP1401" s="58"/>
      <c r="BQ1401" s="58"/>
      <c r="BR1401" s="58"/>
      <c r="BS1401" s="58"/>
      <c r="BT1401" s="58"/>
      <c r="BU1401" s="58"/>
      <c r="BV1401" s="58"/>
      <c r="BW1401" s="58"/>
      <c r="BX1401" s="58"/>
      <c r="BY1401" s="58"/>
      <c r="BZ1401" s="58"/>
      <c r="CA1401" s="58"/>
      <c r="CB1401" s="58"/>
      <c r="CC1401" s="58"/>
      <c r="CD1401" s="58"/>
      <c r="CE1401" s="58"/>
      <c r="CF1401" s="58"/>
      <c r="CG1401" s="58"/>
      <c r="CH1401" s="58"/>
      <c r="CI1401" s="58"/>
      <c r="CJ1401" s="58"/>
      <c r="CK1401" s="71"/>
      <c r="CL1401" s="71"/>
      <c r="CM1401" s="71"/>
      <c r="CN1401" s="71"/>
      <c r="CO1401" s="71"/>
      <c r="CP1401" s="71"/>
      <c r="CQ1401" s="71"/>
      <c r="CR1401" s="71"/>
      <c r="CS1401" s="71"/>
      <c r="CT1401" s="71"/>
      <c r="CU1401" s="71"/>
      <c r="CV1401" s="71"/>
      <c r="CW1401" s="71"/>
      <c r="CX1401" s="71"/>
      <c r="CY1401" s="71"/>
      <c r="CZ1401" s="71"/>
      <c r="DA1401" s="71"/>
      <c r="DB1401" s="71"/>
      <c r="DC1401" s="71"/>
      <c r="DD1401" s="71"/>
      <c r="DE1401" s="71"/>
      <c r="DF1401" s="71"/>
    </row>
    <row r="1402" spans="1:110" s="57" customFormat="1" ht="12.75" customHeight="1" x14ac:dyDescent="0.2">
      <c r="A1402" s="72"/>
      <c r="B1402" s="63"/>
      <c r="C1402" s="60" t="s">
        <v>17</v>
      </c>
      <c r="D1402" s="60"/>
      <c r="E1402" s="64">
        <f t="shared" si="18"/>
        <v>699.83299999999997</v>
      </c>
      <c r="F1402" s="64">
        <v>6.4630000000000001</v>
      </c>
      <c r="G1402" s="70">
        <v>693.37</v>
      </c>
      <c r="H1402" s="60" t="s">
        <v>162</v>
      </c>
      <c r="L1402" s="58"/>
      <c r="M1402" s="58"/>
      <c r="N1402" s="58"/>
      <c r="O1402" s="58"/>
      <c r="P1402" s="58"/>
      <c r="Q1402" s="58"/>
      <c r="R1402" s="58"/>
      <c r="S1402" s="58"/>
      <c r="T1402" s="58"/>
      <c r="U1402" s="58"/>
      <c r="V1402" s="58"/>
      <c r="W1402" s="58"/>
      <c r="X1402" s="58"/>
      <c r="Y1402" s="58"/>
      <c r="Z1402" s="58"/>
      <c r="AA1402" s="58"/>
      <c r="AB1402" s="58"/>
      <c r="AC1402" s="58"/>
      <c r="AD1402" s="58"/>
      <c r="AE1402" s="58"/>
      <c r="AF1402" s="58"/>
      <c r="AG1402" s="58"/>
      <c r="AH1402" s="58"/>
      <c r="AI1402" s="58"/>
      <c r="AJ1402" s="58"/>
      <c r="AK1402" s="58"/>
      <c r="AL1402" s="58"/>
      <c r="AM1402" s="58"/>
      <c r="AN1402" s="58"/>
      <c r="AO1402" s="58"/>
      <c r="AP1402" s="58"/>
      <c r="AQ1402" s="58"/>
      <c r="AR1402" s="58"/>
      <c r="AS1402" s="58"/>
      <c r="AT1402" s="58"/>
      <c r="AU1402" s="58"/>
      <c r="AV1402" s="58"/>
      <c r="AW1402" s="58"/>
      <c r="AX1402" s="58"/>
      <c r="AY1402" s="58"/>
      <c r="AZ1402" s="58"/>
      <c r="BA1402" s="58"/>
      <c r="BB1402" s="58"/>
      <c r="BC1402" s="58"/>
      <c r="BD1402" s="58"/>
      <c r="BE1402" s="58"/>
      <c r="BF1402" s="58"/>
      <c r="BG1402" s="58"/>
      <c r="BH1402" s="58"/>
      <c r="BI1402" s="58"/>
      <c r="BJ1402" s="58"/>
      <c r="BK1402" s="58"/>
      <c r="BL1402" s="58"/>
      <c r="BM1402" s="58"/>
      <c r="BN1402" s="58"/>
      <c r="BO1402" s="58"/>
      <c r="BP1402" s="58"/>
      <c r="BQ1402" s="58"/>
      <c r="BR1402" s="58"/>
      <c r="BS1402" s="58"/>
      <c r="BT1402" s="58"/>
      <c r="BU1402" s="58"/>
      <c r="BV1402" s="58"/>
      <c r="BW1402" s="58"/>
      <c r="BX1402" s="58"/>
      <c r="BY1402" s="58"/>
      <c r="BZ1402" s="58"/>
      <c r="CA1402" s="58"/>
      <c r="CB1402" s="58"/>
      <c r="CC1402" s="58"/>
      <c r="CD1402" s="58"/>
      <c r="CE1402" s="58"/>
      <c r="CF1402" s="58"/>
      <c r="CG1402" s="58"/>
      <c r="CH1402" s="58"/>
      <c r="CI1402" s="58"/>
      <c r="CJ1402" s="58"/>
      <c r="CK1402" s="71"/>
      <c r="CL1402" s="71"/>
      <c r="CM1402" s="71"/>
      <c r="CN1402" s="71"/>
      <c r="CO1402" s="71"/>
      <c r="CP1402" s="71"/>
      <c r="CQ1402" s="71"/>
      <c r="CR1402" s="71"/>
      <c r="CS1402" s="71"/>
      <c r="CT1402" s="71"/>
      <c r="CU1402" s="71"/>
      <c r="CV1402" s="71"/>
      <c r="CW1402" s="71"/>
      <c r="CX1402" s="71"/>
      <c r="CY1402" s="71"/>
      <c r="CZ1402" s="71"/>
      <c r="DA1402" s="71"/>
      <c r="DB1402" s="71"/>
      <c r="DC1402" s="71"/>
      <c r="DD1402" s="71"/>
      <c r="DE1402" s="71"/>
      <c r="DF1402" s="71"/>
    </row>
    <row r="1403" spans="1:110" s="57" customFormat="1" ht="12.75" customHeight="1" x14ac:dyDescent="0.2">
      <c r="A1403" s="72"/>
      <c r="B1403" s="63" t="s">
        <v>145</v>
      </c>
      <c r="C1403" s="60" t="s">
        <v>20</v>
      </c>
      <c r="D1403" s="60"/>
      <c r="E1403" s="64">
        <f t="shared" si="18"/>
        <v>0</v>
      </c>
      <c r="F1403" s="64"/>
      <c r="G1403" s="70"/>
      <c r="H1403" s="60"/>
      <c r="L1403" s="58"/>
      <c r="M1403" s="58"/>
      <c r="N1403" s="58"/>
      <c r="O1403" s="58"/>
      <c r="P1403" s="58"/>
      <c r="Q1403" s="58"/>
      <c r="R1403" s="58"/>
      <c r="S1403" s="58"/>
      <c r="T1403" s="58"/>
      <c r="U1403" s="58"/>
      <c r="V1403" s="58"/>
      <c r="W1403" s="58"/>
      <c r="X1403" s="58"/>
      <c r="Y1403" s="58"/>
      <c r="Z1403" s="58"/>
      <c r="AA1403" s="58"/>
      <c r="AB1403" s="58"/>
      <c r="AC1403" s="58"/>
      <c r="AD1403" s="58"/>
      <c r="AE1403" s="58"/>
      <c r="AF1403" s="58"/>
      <c r="AG1403" s="58"/>
      <c r="AH1403" s="58"/>
      <c r="AI1403" s="58"/>
      <c r="AJ1403" s="58"/>
      <c r="AK1403" s="58"/>
      <c r="AL1403" s="58"/>
      <c r="AM1403" s="58"/>
      <c r="AN1403" s="58"/>
      <c r="AO1403" s="58"/>
      <c r="AP1403" s="58"/>
      <c r="AQ1403" s="58"/>
      <c r="AR1403" s="58"/>
      <c r="AS1403" s="58"/>
      <c r="AT1403" s="58"/>
      <c r="AU1403" s="58"/>
      <c r="AV1403" s="58"/>
      <c r="AW1403" s="58"/>
      <c r="AX1403" s="58"/>
      <c r="AY1403" s="58"/>
      <c r="AZ1403" s="58"/>
      <c r="BA1403" s="58"/>
      <c r="BB1403" s="58"/>
      <c r="BC1403" s="58"/>
      <c r="BD1403" s="58"/>
      <c r="BE1403" s="58"/>
      <c r="BF1403" s="58"/>
      <c r="BG1403" s="58"/>
      <c r="BH1403" s="58"/>
      <c r="BI1403" s="58"/>
      <c r="BJ1403" s="58"/>
      <c r="BK1403" s="58"/>
      <c r="BL1403" s="58"/>
      <c r="BM1403" s="58"/>
      <c r="BN1403" s="58"/>
      <c r="BO1403" s="58"/>
      <c r="BP1403" s="58"/>
      <c r="BQ1403" s="58"/>
      <c r="BR1403" s="58"/>
      <c r="BS1403" s="58"/>
      <c r="BT1403" s="58"/>
      <c r="BU1403" s="58"/>
      <c r="BV1403" s="58"/>
      <c r="BW1403" s="58"/>
      <c r="BX1403" s="58"/>
      <c r="BY1403" s="58"/>
      <c r="BZ1403" s="58"/>
      <c r="CA1403" s="58"/>
      <c r="CB1403" s="58"/>
      <c r="CC1403" s="58"/>
      <c r="CD1403" s="58"/>
      <c r="CE1403" s="58"/>
      <c r="CF1403" s="58"/>
      <c r="CG1403" s="58"/>
      <c r="CH1403" s="58"/>
      <c r="CI1403" s="58"/>
      <c r="CJ1403" s="58"/>
      <c r="CK1403" s="71"/>
      <c r="CL1403" s="71"/>
      <c r="CM1403" s="71"/>
      <c r="CN1403" s="71"/>
      <c r="CO1403" s="71"/>
      <c r="CP1403" s="71"/>
      <c r="CQ1403" s="71"/>
      <c r="CR1403" s="71"/>
      <c r="CS1403" s="71"/>
      <c r="CT1403" s="71"/>
      <c r="CU1403" s="71"/>
      <c r="CV1403" s="71"/>
      <c r="CW1403" s="71"/>
      <c r="CX1403" s="71"/>
      <c r="CY1403" s="71"/>
      <c r="CZ1403" s="71"/>
      <c r="DA1403" s="71"/>
      <c r="DB1403" s="71"/>
      <c r="DC1403" s="71"/>
      <c r="DD1403" s="71"/>
      <c r="DE1403" s="71"/>
      <c r="DF1403" s="71"/>
    </row>
    <row r="1404" spans="1:110" s="57" customFormat="1" ht="12.75" customHeight="1" x14ac:dyDescent="0.2">
      <c r="A1404" s="72"/>
      <c r="B1404" s="63"/>
      <c r="C1404" s="60" t="s">
        <v>17</v>
      </c>
      <c r="D1404" s="60"/>
      <c r="E1404" s="64">
        <f t="shared" si="18"/>
        <v>0</v>
      </c>
      <c r="F1404" s="64"/>
      <c r="G1404" s="70"/>
      <c r="H1404" s="60"/>
      <c r="L1404" s="58"/>
      <c r="M1404" s="58"/>
      <c r="N1404" s="58"/>
      <c r="O1404" s="58"/>
      <c r="P1404" s="58"/>
      <c r="Q1404" s="58"/>
      <c r="R1404" s="58"/>
      <c r="S1404" s="58"/>
      <c r="T1404" s="58"/>
      <c r="U1404" s="58"/>
      <c r="V1404" s="58"/>
      <c r="W1404" s="58"/>
      <c r="X1404" s="58"/>
      <c r="Y1404" s="58"/>
      <c r="Z1404" s="58"/>
      <c r="AA1404" s="58"/>
      <c r="AB1404" s="58"/>
      <c r="AC1404" s="58"/>
      <c r="AD1404" s="58"/>
      <c r="AE1404" s="58"/>
      <c r="AF1404" s="58"/>
      <c r="AG1404" s="58"/>
      <c r="AH1404" s="58"/>
      <c r="AI1404" s="58"/>
      <c r="AJ1404" s="58"/>
      <c r="AK1404" s="58"/>
      <c r="AL1404" s="58"/>
      <c r="AM1404" s="58"/>
      <c r="AN1404" s="58"/>
      <c r="AO1404" s="58"/>
      <c r="AP1404" s="58"/>
      <c r="AQ1404" s="58"/>
      <c r="AR1404" s="58"/>
      <c r="AS1404" s="58"/>
      <c r="AT1404" s="58"/>
      <c r="AU1404" s="58"/>
      <c r="AV1404" s="58"/>
      <c r="AW1404" s="58"/>
      <c r="AX1404" s="58"/>
      <c r="AY1404" s="58"/>
      <c r="AZ1404" s="58"/>
      <c r="BA1404" s="58"/>
      <c r="BB1404" s="58"/>
      <c r="BC1404" s="58"/>
      <c r="BD1404" s="58"/>
      <c r="BE1404" s="58"/>
      <c r="BF1404" s="58"/>
      <c r="BG1404" s="58"/>
      <c r="BH1404" s="58"/>
      <c r="BI1404" s="58"/>
      <c r="BJ1404" s="58"/>
      <c r="BK1404" s="58"/>
      <c r="BL1404" s="58"/>
      <c r="BM1404" s="58"/>
      <c r="BN1404" s="58"/>
      <c r="BO1404" s="58"/>
      <c r="BP1404" s="58"/>
      <c r="BQ1404" s="58"/>
      <c r="BR1404" s="58"/>
      <c r="BS1404" s="58"/>
      <c r="BT1404" s="58"/>
      <c r="BU1404" s="58"/>
      <c r="BV1404" s="58"/>
      <c r="BW1404" s="58"/>
      <c r="BX1404" s="58"/>
      <c r="BY1404" s="58"/>
      <c r="BZ1404" s="58"/>
      <c r="CA1404" s="58"/>
      <c r="CB1404" s="58"/>
      <c r="CC1404" s="58"/>
      <c r="CD1404" s="58"/>
      <c r="CE1404" s="58"/>
      <c r="CF1404" s="58"/>
      <c r="CG1404" s="58"/>
      <c r="CH1404" s="58"/>
      <c r="CI1404" s="58"/>
      <c r="CJ1404" s="58"/>
      <c r="CK1404" s="71"/>
      <c r="CL1404" s="71"/>
      <c r="CM1404" s="71"/>
      <c r="CN1404" s="71"/>
      <c r="CO1404" s="71"/>
      <c r="CP1404" s="71"/>
      <c r="CQ1404" s="71"/>
      <c r="CR1404" s="71"/>
      <c r="CS1404" s="71"/>
      <c r="CT1404" s="71"/>
      <c r="CU1404" s="71"/>
      <c r="CV1404" s="71"/>
      <c r="CW1404" s="71"/>
      <c r="CX1404" s="71"/>
      <c r="CY1404" s="71"/>
      <c r="CZ1404" s="71"/>
      <c r="DA1404" s="71"/>
      <c r="DB1404" s="71"/>
      <c r="DC1404" s="71"/>
      <c r="DD1404" s="71"/>
      <c r="DE1404" s="71"/>
      <c r="DF1404" s="71"/>
    </row>
    <row r="1405" spans="1:110" s="57" customFormat="1" ht="12.75" customHeight="1" x14ac:dyDescent="0.2">
      <c r="A1405" s="72"/>
      <c r="B1405" s="67" t="s">
        <v>147</v>
      </c>
      <c r="C1405" s="60" t="s">
        <v>148</v>
      </c>
      <c r="D1405" s="60"/>
      <c r="E1405" s="64">
        <f t="shared" si="18"/>
        <v>0</v>
      </c>
      <c r="F1405" s="64"/>
      <c r="G1405" s="70"/>
      <c r="H1405" s="60"/>
      <c r="L1405" s="58"/>
      <c r="M1405" s="58"/>
      <c r="N1405" s="58"/>
      <c r="O1405" s="58"/>
      <c r="P1405" s="58"/>
      <c r="Q1405" s="58"/>
      <c r="R1405" s="58"/>
      <c r="S1405" s="58"/>
      <c r="T1405" s="58"/>
      <c r="U1405" s="58"/>
      <c r="V1405" s="58"/>
      <c r="W1405" s="58"/>
      <c r="X1405" s="58"/>
      <c r="Y1405" s="58"/>
      <c r="Z1405" s="58"/>
      <c r="AA1405" s="58"/>
      <c r="AB1405" s="58"/>
      <c r="AC1405" s="58"/>
      <c r="AD1405" s="58"/>
      <c r="AE1405" s="58"/>
      <c r="AF1405" s="58"/>
      <c r="AG1405" s="58"/>
      <c r="AH1405" s="58"/>
      <c r="AI1405" s="58"/>
      <c r="AJ1405" s="58"/>
      <c r="AK1405" s="58"/>
      <c r="AL1405" s="58"/>
      <c r="AM1405" s="58"/>
      <c r="AN1405" s="58"/>
      <c r="AO1405" s="58"/>
      <c r="AP1405" s="58"/>
      <c r="AQ1405" s="58"/>
      <c r="AR1405" s="58"/>
      <c r="AS1405" s="58"/>
      <c r="AT1405" s="58"/>
      <c r="AU1405" s="58"/>
      <c r="AV1405" s="58"/>
      <c r="AW1405" s="58"/>
      <c r="AX1405" s="58"/>
      <c r="AY1405" s="58"/>
      <c r="AZ1405" s="58"/>
      <c r="BA1405" s="58"/>
      <c r="BB1405" s="58"/>
      <c r="BC1405" s="58"/>
      <c r="BD1405" s="58"/>
      <c r="BE1405" s="58"/>
      <c r="BF1405" s="58"/>
      <c r="BG1405" s="58"/>
      <c r="BH1405" s="58"/>
      <c r="BI1405" s="58"/>
      <c r="BJ1405" s="58"/>
      <c r="BK1405" s="58"/>
      <c r="BL1405" s="58"/>
      <c r="BM1405" s="58"/>
      <c r="BN1405" s="58"/>
      <c r="BO1405" s="58"/>
      <c r="BP1405" s="58"/>
      <c r="BQ1405" s="58"/>
      <c r="BR1405" s="58"/>
      <c r="BS1405" s="58"/>
      <c r="BT1405" s="58"/>
      <c r="BU1405" s="58"/>
      <c r="BV1405" s="58"/>
      <c r="BW1405" s="58"/>
      <c r="BX1405" s="58"/>
      <c r="BY1405" s="58"/>
      <c r="BZ1405" s="58"/>
      <c r="CA1405" s="58"/>
      <c r="CB1405" s="58"/>
      <c r="CC1405" s="58"/>
      <c r="CD1405" s="58"/>
      <c r="CE1405" s="58"/>
      <c r="CF1405" s="58"/>
      <c r="CG1405" s="58"/>
      <c r="CH1405" s="58"/>
      <c r="CI1405" s="58"/>
      <c r="CJ1405" s="58"/>
      <c r="CK1405" s="71"/>
      <c r="CL1405" s="71"/>
      <c r="CM1405" s="71"/>
      <c r="CN1405" s="71"/>
      <c r="CO1405" s="71"/>
      <c r="CP1405" s="71"/>
      <c r="CQ1405" s="71"/>
      <c r="CR1405" s="71"/>
      <c r="CS1405" s="71"/>
      <c r="CT1405" s="71"/>
      <c r="CU1405" s="71"/>
      <c r="CV1405" s="71"/>
      <c r="CW1405" s="71"/>
      <c r="CX1405" s="71"/>
      <c r="CY1405" s="71"/>
      <c r="CZ1405" s="71"/>
      <c r="DA1405" s="71"/>
      <c r="DB1405" s="71"/>
      <c r="DC1405" s="71"/>
      <c r="DD1405" s="71"/>
      <c r="DE1405" s="71"/>
      <c r="DF1405" s="71"/>
    </row>
    <row r="1406" spans="1:110" s="57" customFormat="1" ht="12.75" customHeight="1" x14ac:dyDescent="0.2">
      <c r="A1406" s="72"/>
      <c r="B1406" s="67"/>
      <c r="C1406" s="60" t="s">
        <v>17</v>
      </c>
      <c r="D1406" s="60"/>
      <c r="E1406" s="64">
        <f t="shared" si="18"/>
        <v>0</v>
      </c>
      <c r="F1406" s="64"/>
      <c r="G1406" s="70"/>
      <c r="H1406" s="60"/>
      <c r="L1406" s="58"/>
      <c r="M1406" s="58"/>
      <c r="N1406" s="58"/>
      <c r="O1406" s="58"/>
      <c r="P1406" s="58"/>
      <c r="Q1406" s="58"/>
      <c r="R1406" s="58"/>
      <c r="S1406" s="58"/>
      <c r="T1406" s="58"/>
      <c r="U1406" s="58"/>
      <c r="V1406" s="58"/>
      <c r="W1406" s="58"/>
      <c r="X1406" s="58"/>
      <c r="Y1406" s="58"/>
      <c r="Z1406" s="58"/>
      <c r="AA1406" s="58"/>
      <c r="AB1406" s="58"/>
      <c r="AC1406" s="58"/>
      <c r="AD1406" s="58"/>
      <c r="AE1406" s="58"/>
      <c r="AF1406" s="58"/>
      <c r="AG1406" s="58"/>
      <c r="AH1406" s="58"/>
      <c r="AI1406" s="58"/>
      <c r="AJ1406" s="58"/>
      <c r="AK1406" s="58"/>
      <c r="AL1406" s="58"/>
      <c r="AM1406" s="58"/>
      <c r="AN1406" s="58"/>
      <c r="AO1406" s="58"/>
      <c r="AP1406" s="58"/>
      <c r="AQ1406" s="58"/>
      <c r="AR1406" s="58"/>
      <c r="AS1406" s="58"/>
      <c r="AT1406" s="58"/>
      <c r="AU1406" s="58"/>
      <c r="AV1406" s="58"/>
      <c r="AW1406" s="58"/>
      <c r="AX1406" s="58"/>
      <c r="AY1406" s="58"/>
      <c r="AZ1406" s="58"/>
      <c r="BA1406" s="58"/>
      <c r="BB1406" s="58"/>
      <c r="BC1406" s="58"/>
      <c r="BD1406" s="58"/>
      <c r="BE1406" s="58"/>
      <c r="BF1406" s="58"/>
      <c r="BG1406" s="58"/>
      <c r="BH1406" s="58"/>
      <c r="BI1406" s="58"/>
      <c r="BJ1406" s="58"/>
      <c r="BK1406" s="58"/>
      <c r="BL1406" s="58"/>
      <c r="BM1406" s="58"/>
      <c r="BN1406" s="58"/>
      <c r="BO1406" s="58"/>
      <c r="BP1406" s="58"/>
      <c r="BQ1406" s="58"/>
      <c r="BR1406" s="58"/>
      <c r="BS1406" s="58"/>
      <c r="BT1406" s="58"/>
      <c r="BU1406" s="58"/>
      <c r="BV1406" s="58"/>
      <c r="BW1406" s="58"/>
      <c r="BX1406" s="58"/>
      <c r="BY1406" s="58"/>
      <c r="BZ1406" s="58"/>
      <c r="CA1406" s="58"/>
      <c r="CB1406" s="58"/>
      <c r="CC1406" s="58"/>
      <c r="CD1406" s="58"/>
      <c r="CE1406" s="58"/>
      <c r="CF1406" s="58"/>
      <c r="CG1406" s="58"/>
      <c r="CH1406" s="58"/>
      <c r="CI1406" s="58"/>
      <c r="CJ1406" s="58"/>
      <c r="CK1406" s="71"/>
      <c r="CL1406" s="71"/>
      <c r="CM1406" s="71"/>
      <c r="CN1406" s="71"/>
      <c r="CO1406" s="71"/>
      <c r="CP1406" s="71"/>
      <c r="CQ1406" s="71"/>
      <c r="CR1406" s="71"/>
      <c r="CS1406" s="71"/>
      <c r="CT1406" s="71"/>
      <c r="CU1406" s="71"/>
      <c r="CV1406" s="71"/>
      <c r="CW1406" s="71"/>
      <c r="CX1406" s="71"/>
      <c r="CY1406" s="71"/>
      <c r="CZ1406" s="71"/>
      <c r="DA1406" s="71"/>
      <c r="DB1406" s="71"/>
      <c r="DC1406" s="71"/>
      <c r="DD1406" s="71"/>
      <c r="DE1406" s="71"/>
      <c r="DF1406" s="71"/>
    </row>
    <row r="1407" spans="1:110" s="57" customFormat="1" ht="12.75" customHeight="1" x14ac:dyDescent="0.2">
      <c r="A1407" s="72"/>
      <c r="B1407" s="63" t="s">
        <v>150</v>
      </c>
      <c r="C1407" s="60" t="s">
        <v>64</v>
      </c>
      <c r="D1407" s="68"/>
      <c r="E1407" s="64">
        <f t="shared" si="18"/>
        <v>0</v>
      </c>
      <c r="F1407" s="64"/>
      <c r="G1407" s="70"/>
      <c r="H1407" s="68"/>
      <c r="L1407" s="58"/>
      <c r="M1407" s="58"/>
      <c r="N1407" s="58"/>
      <c r="O1407" s="58"/>
      <c r="P1407" s="58"/>
      <c r="Q1407" s="58"/>
      <c r="R1407" s="58"/>
      <c r="S1407" s="58"/>
      <c r="T1407" s="58"/>
      <c r="U1407" s="58"/>
      <c r="V1407" s="58"/>
      <c r="W1407" s="58"/>
      <c r="X1407" s="58"/>
      <c r="Y1407" s="58"/>
      <c r="Z1407" s="58"/>
      <c r="AA1407" s="58"/>
      <c r="AB1407" s="58"/>
      <c r="AC1407" s="58"/>
      <c r="AD1407" s="58"/>
      <c r="AE1407" s="58"/>
      <c r="AF1407" s="58"/>
      <c r="AG1407" s="58"/>
      <c r="AH1407" s="58"/>
      <c r="AI1407" s="58"/>
      <c r="AJ1407" s="58"/>
      <c r="AK1407" s="58"/>
      <c r="AL1407" s="58"/>
      <c r="AM1407" s="58"/>
      <c r="AN1407" s="58"/>
      <c r="AO1407" s="58"/>
      <c r="AP1407" s="58"/>
      <c r="AQ1407" s="58"/>
      <c r="AR1407" s="58"/>
      <c r="AS1407" s="58"/>
      <c r="AT1407" s="58"/>
      <c r="AU1407" s="58"/>
      <c r="AV1407" s="58"/>
      <c r="AW1407" s="58"/>
      <c r="AX1407" s="58"/>
      <c r="AY1407" s="58"/>
      <c r="AZ1407" s="58"/>
      <c r="BA1407" s="58"/>
      <c r="BB1407" s="58"/>
      <c r="BC1407" s="58"/>
      <c r="BD1407" s="58"/>
      <c r="BE1407" s="58"/>
      <c r="BF1407" s="58"/>
      <c r="BG1407" s="58"/>
      <c r="BH1407" s="58"/>
      <c r="BI1407" s="58"/>
      <c r="BJ1407" s="58"/>
      <c r="BK1407" s="58"/>
      <c r="BL1407" s="58"/>
      <c r="BM1407" s="58"/>
      <c r="BN1407" s="58"/>
      <c r="BO1407" s="58"/>
      <c r="BP1407" s="58"/>
      <c r="BQ1407" s="58"/>
      <c r="BR1407" s="58"/>
      <c r="BS1407" s="58"/>
      <c r="BT1407" s="58"/>
      <c r="BU1407" s="58"/>
      <c r="BV1407" s="58"/>
      <c r="BW1407" s="58"/>
      <c r="BX1407" s="58"/>
      <c r="BY1407" s="58"/>
      <c r="BZ1407" s="58"/>
      <c r="CA1407" s="58"/>
      <c r="CB1407" s="58"/>
      <c r="CC1407" s="58"/>
      <c r="CD1407" s="58"/>
      <c r="CE1407" s="58"/>
      <c r="CF1407" s="58"/>
      <c r="CG1407" s="58"/>
      <c r="CH1407" s="58"/>
      <c r="CI1407" s="58"/>
      <c r="CJ1407" s="58"/>
      <c r="CK1407" s="71"/>
      <c r="CL1407" s="71"/>
      <c r="CM1407" s="71"/>
      <c r="CN1407" s="71"/>
      <c r="CO1407" s="71"/>
      <c r="CP1407" s="71"/>
      <c r="CQ1407" s="71"/>
      <c r="CR1407" s="71"/>
      <c r="CS1407" s="71"/>
      <c r="CT1407" s="71"/>
      <c r="CU1407" s="71"/>
      <c r="CV1407" s="71"/>
      <c r="CW1407" s="71"/>
      <c r="CX1407" s="71"/>
      <c r="CY1407" s="71"/>
      <c r="CZ1407" s="71"/>
      <c r="DA1407" s="71"/>
      <c r="DB1407" s="71"/>
      <c r="DC1407" s="71"/>
      <c r="DD1407" s="71"/>
      <c r="DE1407" s="71"/>
      <c r="DF1407" s="71"/>
    </row>
    <row r="1408" spans="1:110" s="57" customFormat="1" ht="12.75" customHeight="1" x14ac:dyDescent="0.2">
      <c r="A1408" s="76"/>
      <c r="B1408" s="63"/>
      <c r="C1408" s="60" t="s">
        <v>17</v>
      </c>
      <c r="D1408" s="68"/>
      <c r="E1408" s="64">
        <f t="shared" si="18"/>
        <v>0</v>
      </c>
      <c r="F1408" s="64"/>
      <c r="G1408" s="70"/>
      <c r="H1408" s="68"/>
      <c r="L1408" s="58"/>
      <c r="M1408" s="58"/>
      <c r="N1408" s="58"/>
      <c r="O1408" s="58"/>
      <c r="P1408" s="58"/>
      <c r="Q1408" s="58"/>
      <c r="R1408" s="58"/>
      <c r="S1408" s="58"/>
      <c r="T1408" s="58"/>
      <c r="U1408" s="58"/>
      <c r="V1408" s="58"/>
      <c r="W1408" s="58"/>
      <c r="X1408" s="58"/>
      <c r="Y1408" s="58"/>
      <c r="Z1408" s="58"/>
      <c r="AA1408" s="58"/>
      <c r="AB1408" s="58"/>
      <c r="AC1408" s="58"/>
      <c r="AD1408" s="58"/>
      <c r="AE1408" s="58"/>
      <c r="AF1408" s="58"/>
      <c r="AG1408" s="58"/>
      <c r="AH1408" s="58"/>
      <c r="AI1408" s="58"/>
      <c r="AJ1408" s="58"/>
      <c r="AK1408" s="58"/>
      <c r="AL1408" s="58"/>
      <c r="AM1408" s="58"/>
      <c r="AN1408" s="58"/>
      <c r="AO1408" s="58"/>
      <c r="AP1408" s="58"/>
      <c r="AQ1408" s="58"/>
      <c r="AR1408" s="58"/>
      <c r="AS1408" s="58"/>
      <c r="AT1408" s="58"/>
      <c r="AU1408" s="58"/>
      <c r="AV1408" s="58"/>
      <c r="AW1408" s="58"/>
      <c r="AX1408" s="58"/>
      <c r="AY1408" s="58"/>
      <c r="AZ1408" s="58"/>
      <c r="BA1408" s="58"/>
      <c r="BB1408" s="58"/>
      <c r="BC1408" s="58"/>
      <c r="BD1408" s="58"/>
      <c r="BE1408" s="58"/>
      <c r="BF1408" s="58"/>
      <c r="BG1408" s="58"/>
      <c r="BH1408" s="58"/>
      <c r="BI1408" s="58"/>
      <c r="BJ1408" s="58"/>
      <c r="BK1408" s="58"/>
      <c r="BL1408" s="58"/>
      <c r="BM1408" s="58"/>
      <c r="BN1408" s="58"/>
      <c r="BO1408" s="58"/>
      <c r="BP1408" s="58"/>
      <c r="BQ1408" s="58"/>
      <c r="BR1408" s="58"/>
      <c r="BS1408" s="58"/>
      <c r="BT1408" s="58"/>
      <c r="BU1408" s="58"/>
      <c r="BV1408" s="58"/>
      <c r="BW1408" s="58"/>
      <c r="BX1408" s="58"/>
      <c r="BY1408" s="58"/>
      <c r="BZ1408" s="58"/>
      <c r="CA1408" s="58"/>
      <c r="CB1408" s="58"/>
      <c r="CC1408" s="58"/>
      <c r="CD1408" s="58"/>
      <c r="CE1408" s="58"/>
      <c r="CF1408" s="58"/>
      <c r="CG1408" s="58"/>
      <c r="CH1408" s="58"/>
      <c r="CI1408" s="58"/>
      <c r="CJ1408" s="58"/>
      <c r="CK1408" s="71"/>
      <c r="CL1408" s="71"/>
      <c r="CM1408" s="71"/>
      <c r="CN1408" s="71"/>
      <c r="CO1408" s="71"/>
      <c r="CP1408" s="71"/>
      <c r="CQ1408" s="71"/>
      <c r="CR1408" s="71"/>
      <c r="CS1408" s="71"/>
      <c r="CT1408" s="71"/>
      <c r="CU1408" s="71"/>
      <c r="CV1408" s="71"/>
      <c r="CW1408" s="71"/>
      <c r="CX1408" s="71"/>
      <c r="CY1408" s="71"/>
      <c r="CZ1408" s="71"/>
      <c r="DA1408" s="71"/>
      <c r="DB1408" s="71"/>
      <c r="DC1408" s="71"/>
      <c r="DD1408" s="71"/>
      <c r="DE1408" s="71"/>
      <c r="DF1408" s="71"/>
    </row>
    <row r="1409" spans="1:88" s="71" customFormat="1" ht="12.75" customHeight="1" x14ac:dyDescent="0.2">
      <c r="A1409" s="18">
        <v>55</v>
      </c>
      <c r="B1409" s="69" t="s">
        <v>205</v>
      </c>
      <c r="C1409" s="60"/>
      <c r="D1409" s="68"/>
      <c r="E1409" s="64">
        <f t="shared" si="18"/>
        <v>1</v>
      </c>
      <c r="F1409" s="64"/>
      <c r="G1409" s="70">
        <v>1</v>
      </c>
      <c r="H1409" s="68"/>
      <c r="I1409" s="57"/>
      <c r="J1409" s="57"/>
      <c r="K1409" s="57"/>
      <c r="L1409" s="58"/>
      <c r="M1409" s="58"/>
      <c r="N1409" s="58"/>
      <c r="O1409" s="58"/>
      <c r="P1409" s="58"/>
      <c r="Q1409" s="58"/>
      <c r="R1409" s="58"/>
      <c r="S1409" s="58"/>
      <c r="T1409" s="58"/>
      <c r="U1409" s="58"/>
      <c r="V1409" s="58"/>
      <c r="W1409" s="58"/>
      <c r="X1409" s="58"/>
      <c r="Y1409" s="58"/>
      <c r="Z1409" s="58"/>
      <c r="AA1409" s="58"/>
      <c r="AB1409" s="58"/>
      <c r="AC1409" s="58"/>
      <c r="AD1409" s="58"/>
      <c r="AE1409" s="58"/>
      <c r="AF1409" s="58"/>
      <c r="AG1409" s="58"/>
      <c r="AH1409" s="58"/>
      <c r="AI1409" s="58"/>
      <c r="AJ1409" s="58"/>
      <c r="AK1409" s="58"/>
      <c r="AL1409" s="58"/>
      <c r="AM1409" s="58"/>
      <c r="AN1409" s="58"/>
      <c r="AO1409" s="58"/>
      <c r="AP1409" s="58"/>
      <c r="AQ1409" s="58"/>
      <c r="AR1409" s="58"/>
      <c r="AS1409" s="58"/>
      <c r="AT1409" s="58"/>
      <c r="AU1409" s="58"/>
      <c r="AV1409" s="58"/>
      <c r="AW1409" s="58"/>
      <c r="AX1409" s="58"/>
      <c r="AY1409" s="58"/>
      <c r="AZ1409" s="58"/>
      <c r="BA1409" s="58"/>
      <c r="BB1409" s="58"/>
      <c r="BC1409" s="58"/>
      <c r="BD1409" s="58"/>
      <c r="BE1409" s="58"/>
      <c r="BF1409" s="58"/>
      <c r="BG1409" s="58"/>
      <c r="BH1409" s="58"/>
      <c r="BI1409" s="58"/>
      <c r="BJ1409" s="58"/>
      <c r="BK1409" s="58"/>
      <c r="BL1409" s="58"/>
      <c r="BM1409" s="58"/>
      <c r="BN1409" s="58"/>
      <c r="BO1409" s="58"/>
      <c r="BP1409" s="58"/>
      <c r="BQ1409" s="58"/>
      <c r="BR1409" s="58"/>
      <c r="BS1409" s="58"/>
      <c r="BT1409" s="58"/>
      <c r="BU1409" s="58"/>
      <c r="BV1409" s="58"/>
      <c r="BW1409" s="58"/>
      <c r="BX1409" s="58"/>
      <c r="BY1409" s="58"/>
      <c r="BZ1409" s="58"/>
      <c r="CA1409" s="58"/>
      <c r="CB1409" s="58"/>
      <c r="CC1409" s="58"/>
      <c r="CD1409" s="58"/>
      <c r="CE1409" s="58"/>
      <c r="CF1409" s="58"/>
      <c r="CG1409" s="58"/>
      <c r="CH1409" s="58"/>
      <c r="CI1409" s="58"/>
      <c r="CJ1409" s="58"/>
    </row>
    <row r="1410" spans="1:88" s="71" customFormat="1" ht="12.75" customHeight="1" x14ac:dyDescent="0.2">
      <c r="A1410" s="72"/>
      <c r="B1410" s="81"/>
      <c r="C1410" s="60" t="s">
        <v>17</v>
      </c>
      <c r="D1410" s="61"/>
      <c r="E1410" s="64">
        <f t="shared" si="18"/>
        <v>100.548</v>
      </c>
      <c r="F1410" s="64">
        <f>F1412+F1414+F1416+F1418</f>
        <v>0</v>
      </c>
      <c r="G1410" s="70">
        <f>G1412+G1414+G1416+G1418</f>
        <v>100.548</v>
      </c>
      <c r="H1410" s="61"/>
      <c r="I1410" s="57"/>
      <c r="J1410" s="57"/>
      <c r="K1410" s="57"/>
      <c r="L1410" s="58"/>
      <c r="M1410" s="58"/>
      <c r="N1410" s="58"/>
      <c r="O1410" s="58"/>
      <c r="P1410" s="58"/>
      <c r="Q1410" s="58"/>
      <c r="R1410" s="58"/>
      <c r="S1410" s="58"/>
      <c r="T1410" s="58"/>
      <c r="U1410" s="58"/>
      <c r="V1410" s="58"/>
      <c r="W1410" s="58"/>
      <c r="X1410" s="58"/>
      <c r="Y1410" s="58"/>
      <c r="Z1410" s="58"/>
      <c r="AA1410" s="58"/>
      <c r="AB1410" s="58"/>
      <c r="AC1410" s="58"/>
      <c r="AD1410" s="58"/>
      <c r="AE1410" s="58"/>
      <c r="AF1410" s="58"/>
      <c r="AG1410" s="58"/>
      <c r="AH1410" s="58"/>
      <c r="AI1410" s="58"/>
      <c r="AJ1410" s="58"/>
      <c r="AK1410" s="58"/>
      <c r="AL1410" s="58"/>
      <c r="AM1410" s="58"/>
      <c r="AN1410" s="58"/>
      <c r="AO1410" s="58"/>
      <c r="AP1410" s="58"/>
      <c r="AQ1410" s="58"/>
      <c r="AR1410" s="58"/>
      <c r="AS1410" s="58"/>
      <c r="AT1410" s="58"/>
      <c r="AU1410" s="58"/>
      <c r="AV1410" s="58"/>
      <c r="AW1410" s="58"/>
      <c r="AX1410" s="58"/>
      <c r="AY1410" s="58"/>
      <c r="AZ1410" s="58"/>
      <c r="BA1410" s="58"/>
      <c r="BB1410" s="58"/>
      <c r="BC1410" s="58"/>
      <c r="BD1410" s="58"/>
      <c r="BE1410" s="58"/>
      <c r="BF1410" s="58"/>
      <c r="BG1410" s="58"/>
      <c r="BH1410" s="58"/>
      <c r="BI1410" s="58"/>
      <c r="BJ1410" s="58"/>
      <c r="BK1410" s="58"/>
      <c r="BL1410" s="58"/>
      <c r="BM1410" s="58"/>
      <c r="BN1410" s="58"/>
      <c r="BO1410" s="58"/>
      <c r="BP1410" s="58"/>
      <c r="BQ1410" s="58"/>
      <c r="BR1410" s="58"/>
      <c r="BS1410" s="58"/>
      <c r="BT1410" s="58"/>
      <c r="BU1410" s="58"/>
      <c r="BV1410" s="58"/>
      <c r="BW1410" s="58"/>
      <c r="BX1410" s="58"/>
      <c r="BY1410" s="58"/>
      <c r="BZ1410" s="58"/>
      <c r="CA1410" s="58"/>
      <c r="CB1410" s="58"/>
      <c r="CC1410" s="58"/>
      <c r="CD1410" s="58"/>
      <c r="CE1410" s="58"/>
      <c r="CF1410" s="58"/>
      <c r="CG1410" s="58"/>
      <c r="CH1410" s="58"/>
      <c r="CI1410" s="58"/>
      <c r="CJ1410" s="58"/>
    </row>
    <row r="1411" spans="1:88" s="71" customFormat="1" ht="12.75" customHeight="1" x14ac:dyDescent="0.2">
      <c r="A1411" s="72"/>
      <c r="B1411" s="63" t="s">
        <v>143</v>
      </c>
      <c r="C1411" s="60" t="s">
        <v>20</v>
      </c>
      <c r="D1411" s="60"/>
      <c r="E1411" s="64">
        <f t="shared" si="18"/>
        <v>0</v>
      </c>
      <c r="F1411" s="64"/>
      <c r="G1411" s="70"/>
      <c r="H1411" s="68"/>
      <c r="I1411" s="57"/>
      <c r="J1411" s="57"/>
      <c r="K1411" s="57"/>
      <c r="L1411" s="58"/>
      <c r="M1411" s="58"/>
      <c r="N1411" s="58"/>
      <c r="O1411" s="58"/>
      <c r="P1411" s="58"/>
      <c r="Q1411" s="58"/>
      <c r="R1411" s="58"/>
      <c r="S1411" s="58"/>
      <c r="T1411" s="58"/>
      <c r="U1411" s="58"/>
      <c r="V1411" s="58"/>
      <c r="W1411" s="58"/>
      <c r="X1411" s="58"/>
      <c r="Y1411" s="58"/>
      <c r="Z1411" s="58"/>
      <c r="AA1411" s="58"/>
      <c r="AB1411" s="58"/>
      <c r="AC1411" s="58"/>
      <c r="AD1411" s="58"/>
      <c r="AE1411" s="58"/>
      <c r="AF1411" s="58"/>
      <c r="AG1411" s="58"/>
      <c r="AH1411" s="58"/>
      <c r="AI1411" s="58"/>
      <c r="AJ1411" s="58"/>
      <c r="AK1411" s="58"/>
      <c r="AL1411" s="58"/>
      <c r="AM1411" s="58"/>
      <c r="AN1411" s="58"/>
      <c r="AO1411" s="58"/>
      <c r="AP1411" s="58"/>
      <c r="AQ1411" s="58"/>
      <c r="AR1411" s="58"/>
      <c r="AS1411" s="58"/>
      <c r="AT1411" s="58"/>
      <c r="AU1411" s="58"/>
      <c r="AV1411" s="58"/>
      <c r="AW1411" s="58"/>
      <c r="AX1411" s="58"/>
      <c r="AY1411" s="58"/>
      <c r="AZ1411" s="58"/>
      <c r="BA1411" s="58"/>
      <c r="BB1411" s="58"/>
      <c r="BC1411" s="58"/>
      <c r="BD1411" s="58"/>
      <c r="BE1411" s="58"/>
      <c r="BF1411" s="58"/>
      <c r="BG1411" s="58"/>
      <c r="BH1411" s="58"/>
      <c r="BI1411" s="58"/>
      <c r="BJ1411" s="58"/>
      <c r="BK1411" s="58"/>
      <c r="BL1411" s="58"/>
      <c r="BM1411" s="58"/>
      <c r="BN1411" s="58"/>
      <c r="BO1411" s="58"/>
      <c r="BP1411" s="58"/>
      <c r="BQ1411" s="58"/>
      <c r="BR1411" s="58"/>
      <c r="BS1411" s="58"/>
      <c r="BT1411" s="58"/>
      <c r="BU1411" s="58"/>
      <c r="BV1411" s="58"/>
      <c r="BW1411" s="58"/>
      <c r="BX1411" s="58"/>
      <c r="BY1411" s="58"/>
      <c r="BZ1411" s="58"/>
      <c r="CA1411" s="58"/>
      <c r="CB1411" s="58"/>
      <c r="CC1411" s="58"/>
      <c r="CD1411" s="58"/>
      <c r="CE1411" s="58"/>
      <c r="CF1411" s="58"/>
      <c r="CG1411" s="58"/>
      <c r="CH1411" s="58"/>
      <c r="CI1411" s="58"/>
      <c r="CJ1411" s="58"/>
    </row>
    <row r="1412" spans="1:88" s="71" customFormat="1" ht="12.75" customHeight="1" x14ac:dyDescent="0.2">
      <c r="A1412" s="72"/>
      <c r="B1412" s="63"/>
      <c r="C1412" s="60" t="s">
        <v>17</v>
      </c>
      <c r="D1412" s="60"/>
      <c r="E1412" s="64">
        <f t="shared" si="18"/>
        <v>0</v>
      </c>
      <c r="F1412" s="64"/>
      <c r="G1412" s="70"/>
      <c r="H1412" s="60"/>
      <c r="I1412" s="57"/>
      <c r="J1412" s="57"/>
      <c r="K1412" s="57"/>
      <c r="L1412" s="58"/>
      <c r="M1412" s="58"/>
      <c r="N1412" s="58"/>
      <c r="O1412" s="58"/>
      <c r="P1412" s="58"/>
      <c r="Q1412" s="58"/>
      <c r="R1412" s="58"/>
      <c r="S1412" s="58"/>
      <c r="T1412" s="58"/>
      <c r="U1412" s="58"/>
      <c r="V1412" s="58"/>
      <c r="W1412" s="58"/>
      <c r="X1412" s="58"/>
      <c r="Y1412" s="58"/>
      <c r="Z1412" s="58"/>
      <c r="AA1412" s="58"/>
      <c r="AB1412" s="58"/>
      <c r="AC1412" s="58"/>
      <c r="AD1412" s="58"/>
      <c r="AE1412" s="58"/>
      <c r="AF1412" s="58"/>
      <c r="AG1412" s="58"/>
      <c r="AH1412" s="58"/>
      <c r="AI1412" s="58"/>
      <c r="AJ1412" s="58"/>
      <c r="AK1412" s="58"/>
      <c r="AL1412" s="58"/>
      <c r="AM1412" s="58"/>
      <c r="AN1412" s="58"/>
      <c r="AO1412" s="58"/>
      <c r="AP1412" s="58"/>
      <c r="AQ1412" s="58"/>
      <c r="AR1412" s="58"/>
      <c r="AS1412" s="58"/>
      <c r="AT1412" s="58"/>
      <c r="AU1412" s="58"/>
      <c r="AV1412" s="58"/>
      <c r="AW1412" s="58"/>
      <c r="AX1412" s="58"/>
      <c r="AY1412" s="58"/>
      <c r="AZ1412" s="58"/>
      <c r="BA1412" s="58"/>
      <c r="BB1412" s="58"/>
      <c r="BC1412" s="58"/>
      <c r="BD1412" s="58"/>
      <c r="BE1412" s="58"/>
      <c r="BF1412" s="58"/>
      <c r="BG1412" s="58"/>
      <c r="BH1412" s="58"/>
      <c r="BI1412" s="58"/>
      <c r="BJ1412" s="58"/>
      <c r="BK1412" s="58"/>
      <c r="BL1412" s="58"/>
      <c r="BM1412" s="58"/>
      <c r="BN1412" s="58"/>
      <c r="BO1412" s="58"/>
      <c r="BP1412" s="58"/>
      <c r="BQ1412" s="58"/>
      <c r="BR1412" s="58"/>
      <c r="BS1412" s="58"/>
      <c r="BT1412" s="58"/>
      <c r="BU1412" s="58"/>
      <c r="BV1412" s="58"/>
      <c r="BW1412" s="58"/>
      <c r="BX1412" s="58"/>
      <c r="BY1412" s="58"/>
      <c r="BZ1412" s="58"/>
      <c r="CA1412" s="58"/>
      <c r="CB1412" s="58"/>
      <c r="CC1412" s="58"/>
      <c r="CD1412" s="58"/>
      <c r="CE1412" s="58"/>
      <c r="CF1412" s="58"/>
      <c r="CG1412" s="58"/>
      <c r="CH1412" s="58"/>
      <c r="CI1412" s="58"/>
      <c r="CJ1412" s="58"/>
    </row>
    <row r="1413" spans="1:88" s="71" customFormat="1" ht="12.75" customHeight="1" x14ac:dyDescent="0.2">
      <c r="A1413" s="72"/>
      <c r="B1413" s="63" t="s">
        <v>145</v>
      </c>
      <c r="C1413" s="60" t="s">
        <v>20</v>
      </c>
      <c r="D1413" s="60"/>
      <c r="E1413" s="64">
        <f t="shared" si="18"/>
        <v>0</v>
      </c>
      <c r="F1413" s="64"/>
      <c r="G1413" s="70"/>
      <c r="H1413" s="60"/>
      <c r="I1413" s="57"/>
      <c r="J1413" s="57"/>
      <c r="K1413" s="57"/>
      <c r="L1413" s="58"/>
      <c r="M1413" s="58"/>
      <c r="N1413" s="58"/>
      <c r="O1413" s="58"/>
      <c r="P1413" s="58"/>
      <c r="Q1413" s="58"/>
      <c r="R1413" s="58"/>
      <c r="S1413" s="58"/>
      <c r="T1413" s="58"/>
      <c r="U1413" s="58"/>
      <c r="V1413" s="58"/>
      <c r="W1413" s="58"/>
      <c r="X1413" s="58"/>
      <c r="Y1413" s="58"/>
      <c r="Z1413" s="58"/>
      <c r="AA1413" s="58"/>
      <c r="AB1413" s="58"/>
      <c r="AC1413" s="58"/>
      <c r="AD1413" s="58"/>
      <c r="AE1413" s="58"/>
      <c r="AF1413" s="58"/>
      <c r="AG1413" s="58"/>
      <c r="AH1413" s="58"/>
      <c r="AI1413" s="58"/>
      <c r="AJ1413" s="58"/>
      <c r="AK1413" s="58"/>
      <c r="AL1413" s="58"/>
      <c r="AM1413" s="58"/>
      <c r="AN1413" s="58"/>
      <c r="AO1413" s="58"/>
      <c r="AP1413" s="58"/>
      <c r="AQ1413" s="58"/>
      <c r="AR1413" s="58"/>
      <c r="AS1413" s="58"/>
      <c r="AT1413" s="58"/>
      <c r="AU1413" s="58"/>
      <c r="AV1413" s="58"/>
      <c r="AW1413" s="58"/>
      <c r="AX1413" s="58"/>
      <c r="AY1413" s="58"/>
      <c r="AZ1413" s="58"/>
      <c r="BA1413" s="58"/>
      <c r="BB1413" s="58"/>
      <c r="BC1413" s="58"/>
      <c r="BD1413" s="58"/>
      <c r="BE1413" s="58"/>
      <c r="BF1413" s="58"/>
      <c r="BG1413" s="58"/>
      <c r="BH1413" s="58"/>
      <c r="BI1413" s="58"/>
      <c r="BJ1413" s="58"/>
      <c r="BK1413" s="58"/>
      <c r="BL1413" s="58"/>
      <c r="BM1413" s="58"/>
      <c r="BN1413" s="58"/>
      <c r="BO1413" s="58"/>
      <c r="BP1413" s="58"/>
      <c r="BQ1413" s="58"/>
      <c r="BR1413" s="58"/>
      <c r="BS1413" s="58"/>
      <c r="BT1413" s="58"/>
      <c r="BU1413" s="58"/>
      <c r="BV1413" s="58"/>
      <c r="BW1413" s="58"/>
      <c r="BX1413" s="58"/>
      <c r="BY1413" s="58"/>
      <c r="BZ1413" s="58"/>
      <c r="CA1413" s="58"/>
      <c r="CB1413" s="58"/>
      <c r="CC1413" s="58"/>
      <c r="CD1413" s="58"/>
      <c r="CE1413" s="58"/>
      <c r="CF1413" s="58"/>
      <c r="CG1413" s="58"/>
      <c r="CH1413" s="58"/>
      <c r="CI1413" s="58"/>
      <c r="CJ1413" s="58"/>
    </row>
    <row r="1414" spans="1:88" s="71" customFormat="1" ht="12.75" customHeight="1" x14ac:dyDescent="0.2">
      <c r="A1414" s="72"/>
      <c r="B1414" s="63"/>
      <c r="C1414" s="60" t="s">
        <v>17</v>
      </c>
      <c r="D1414" s="60"/>
      <c r="E1414" s="64">
        <f t="shared" si="18"/>
        <v>0</v>
      </c>
      <c r="F1414" s="64"/>
      <c r="G1414" s="70"/>
      <c r="H1414" s="60"/>
      <c r="I1414" s="57"/>
      <c r="J1414" s="57"/>
      <c r="K1414" s="57"/>
      <c r="L1414" s="58"/>
      <c r="M1414" s="58"/>
      <c r="N1414" s="58"/>
      <c r="O1414" s="58"/>
      <c r="P1414" s="58"/>
      <c r="Q1414" s="58"/>
      <c r="R1414" s="58"/>
      <c r="S1414" s="58"/>
      <c r="T1414" s="58"/>
      <c r="U1414" s="58"/>
      <c r="V1414" s="58"/>
      <c r="W1414" s="58"/>
      <c r="X1414" s="58"/>
      <c r="Y1414" s="58"/>
      <c r="Z1414" s="58"/>
      <c r="AA1414" s="58"/>
      <c r="AB1414" s="58"/>
      <c r="AC1414" s="58"/>
      <c r="AD1414" s="58"/>
      <c r="AE1414" s="58"/>
      <c r="AF1414" s="58"/>
      <c r="AG1414" s="58"/>
      <c r="AH1414" s="58"/>
      <c r="AI1414" s="58"/>
      <c r="AJ1414" s="58"/>
      <c r="AK1414" s="58"/>
      <c r="AL1414" s="58"/>
      <c r="AM1414" s="58"/>
      <c r="AN1414" s="58"/>
      <c r="AO1414" s="58"/>
      <c r="AP1414" s="58"/>
      <c r="AQ1414" s="58"/>
      <c r="AR1414" s="58"/>
      <c r="AS1414" s="58"/>
      <c r="AT1414" s="58"/>
      <c r="AU1414" s="58"/>
      <c r="AV1414" s="58"/>
      <c r="AW1414" s="58"/>
      <c r="AX1414" s="58"/>
      <c r="AY1414" s="58"/>
      <c r="AZ1414" s="58"/>
      <c r="BA1414" s="58"/>
      <c r="BB1414" s="58"/>
      <c r="BC1414" s="58"/>
      <c r="BD1414" s="58"/>
      <c r="BE1414" s="58"/>
      <c r="BF1414" s="58"/>
      <c r="BG1414" s="58"/>
      <c r="BH1414" s="58"/>
      <c r="BI1414" s="58"/>
      <c r="BJ1414" s="58"/>
      <c r="BK1414" s="58"/>
      <c r="BL1414" s="58"/>
      <c r="BM1414" s="58"/>
      <c r="BN1414" s="58"/>
      <c r="BO1414" s="58"/>
      <c r="BP1414" s="58"/>
      <c r="BQ1414" s="58"/>
      <c r="BR1414" s="58"/>
      <c r="BS1414" s="58"/>
      <c r="BT1414" s="58"/>
      <c r="BU1414" s="58"/>
      <c r="BV1414" s="58"/>
      <c r="BW1414" s="58"/>
      <c r="BX1414" s="58"/>
      <c r="BY1414" s="58"/>
      <c r="BZ1414" s="58"/>
      <c r="CA1414" s="58"/>
      <c r="CB1414" s="58"/>
      <c r="CC1414" s="58"/>
      <c r="CD1414" s="58"/>
      <c r="CE1414" s="58"/>
      <c r="CF1414" s="58"/>
      <c r="CG1414" s="58"/>
      <c r="CH1414" s="58"/>
      <c r="CI1414" s="58"/>
      <c r="CJ1414" s="58"/>
    </row>
    <row r="1415" spans="1:88" s="71" customFormat="1" ht="12.75" customHeight="1" x14ac:dyDescent="0.2">
      <c r="A1415" s="72"/>
      <c r="B1415" s="67" t="s">
        <v>147</v>
      </c>
      <c r="C1415" s="60" t="s">
        <v>148</v>
      </c>
      <c r="D1415" s="60"/>
      <c r="E1415" s="64">
        <f t="shared" si="18"/>
        <v>0.21</v>
      </c>
      <c r="F1415" s="64"/>
      <c r="G1415" s="70">
        <v>0.21</v>
      </c>
      <c r="H1415" s="60"/>
      <c r="I1415" s="57"/>
      <c r="J1415" s="57"/>
      <c r="K1415" s="57"/>
      <c r="L1415" s="58"/>
      <c r="M1415" s="58"/>
      <c r="N1415" s="58"/>
      <c r="O1415" s="58"/>
      <c r="P1415" s="58"/>
      <c r="Q1415" s="58"/>
      <c r="R1415" s="58"/>
      <c r="S1415" s="58"/>
      <c r="T1415" s="58"/>
      <c r="U1415" s="58"/>
      <c r="V1415" s="58"/>
      <c r="W1415" s="58"/>
      <c r="X1415" s="58"/>
      <c r="Y1415" s="58"/>
      <c r="Z1415" s="58"/>
      <c r="AA1415" s="58"/>
      <c r="AB1415" s="58"/>
      <c r="AC1415" s="58"/>
      <c r="AD1415" s="58"/>
      <c r="AE1415" s="58"/>
      <c r="AF1415" s="58"/>
      <c r="AG1415" s="58"/>
      <c r="AH1415" s="58"/>
      <c r="AI1415" s="58"/>
      <c r="AJ1415" s="58"/>
      <c r="AK1415" s="58"/>
      <c r="AL1415" s="58"/>
      <c r="AM1415" s="58"/>
      <c r="AN1415" s="58"/>
      <c r="AO1415" s="58"/>
      <c r="AP1415" s="58"/>
      <c r="AQ1415" s="58"/>
      <c r="AR1415" s="58"/>
      <c r="AS1415" s="58"/>
      <c r="AT1415" s="58"/>
      <c r="AU1415" s="58"/>
      <c r="AV1415" s="58"/>
      <c r="AW1415" s="58"/>
      <c r="AX1415" s="58"/>
      <c r="AY1415" s="58"/>
      <c r="AZ1415" s="58"/>
      <c r="BA1415" s="58"/>
      <c r="BB1415" s="58"/>
      <c r="BC1415" s="58"/>
      <c r="BD1415" s="58"/>
      <c r="BE1415" s="58"/>
      <c r="BF1415" s="58"/>
      <c r="BG1415" s="58"/>
      <c r="BH1415" s="58"/>
      <c r="BI1415" s="58"/>
      <c r="BJ1415" s="58"/>
      <c r="BK1415" s="58"/>
      <c r="BL1415" s="58"/>
      <c r="BM1415" s="58"/>
      <c r="BN1415" s="58"/>
      <c r="BO1415" s="58"/>
      <c r="BP1415" s="58"/>
      <c r="BQ1415" s="58"/>
      <c r="BR1415" s="58"/>
      <c r="BS1415" s="58"/>
      <c r="BT1415" s="58"/>
      <c r="BU1415" s="58"/>
      <c r="BV1415" s="58"/>
      <c r="BW1415" s="58"/>
      <c r="BX1415" s="58"/>
      <c r="BY1415" s="58"/>
      <c r="BZ1415" s="58"/>
      <c r="CA1415" s="58"/>
      <c r="CB1415" s="58"/>
      <c r="CC1415" s="58"/>
      <c r="CD1415" s="58"/>
      <c r="CE1415" s="58"/>
      <c r="CF1415" s="58"/>
      <c r="CG1415" s="58"/>
      <c r="CH1415" s="58"/>
      <c r="CI1415" s="58"/>
      <c r="CJ1415" s="58"/>
    </row>
    <row r="1416" spans="1:88" s="71" customFormat="1" ht="12.75" customHeight="1" x14ac:dyDescent="0.2">
      <c r="A1416" s="72"/>
      <c r="B1416" s="67"/>
      <c r="C1416" s="60" t="s">
        <v>17</v>
      </c>
      <c r="D1416" s="60"/>
      <c r="E1416" s="64">
        <f t="shared" si="18"/>
        <v>100.548</v>
      </c>
      <c r="F1416" s="64"/>
      <c r="G1416" s="70">
        <v>100.548</v>
      </c>
      <c r="H1416" s="60"/>
      <c r="I1416" s="57"/>
      <c r="J1416" s="57"/>
      <c r="K1416" s="57"/>
      <c r="L1416" s="58"/>
      <c r="M1416" s="58"/>
      <c r="N1416" s="58"/>
      <c r="O1416" s="58"/>
      <c r="P1416" s="58"/>
      <c r="Q1416" s="58"/>
      <c r="R1416" s="58"/>
      <c r="S1416" s="58"/>
      <c r="T1416" s="58"/>
      <c r="U1416" s="58"/>
      <c r="V1416" s="58"/>
      <c r="W1416" s="58"/>
      <c r="X1416" s="58"/>
      <c r="Y1416" s="58"/>
      <c r="Z1416" s="58"/>
      <c r="AA1416" s="58"/>
      <c r="AB1416" s="58"/>
      <c r="AC1416" s="58"/>
      <c r="AD1416" s="58"/>
      <c r="AE1416" s="58"/>
      <c r="AF1416" s="58"/>
      <c r="AG1416" s="58"/>
      <c r="AH1416" s="58"/>
      <c r="AI1416" s="58"/>
      <c r="AJ1416" s="58"/>
      <c r="AK1416" s="58"/>
      <c r="AL1416" s="58"/>
      <c r="AM1416" s="58"/>
      <c r="AN1416" s="58"/>
      <c r="AO1416" s="58"/>
      <c r="AP1416" s="58"/>
      <c r="AQ1416" s="58"/>
      <c r="AR1416" s="58"/>
      <c r="AS1416" s="58"/>
      <c r="AT1416" s="58"/>
      <c r="AU1416" s="58"/>
      <c r="AV1416" s="58"/>
      <c r="AW1416" s="58"/>
      <c r="AX1416" s="58"/>
      <c r="AY1416" s="58"/>
      <c r="AZ1416" s="58"/>
      <c r="BA1416" s="58"/>
      <c r="BB1416" s="58"/>
      <c r="BC1416" s="58"/>
      <c r="BD1416" s="58"/>
      <c r="BE1416" s="58"/>
      <c r="BF1416" s="58"/>
      <c r="BG1416" s="58"/>
      <c r="BH1416" s="58"/>
      <c r="BI1416" s="58"/>
      <c r="BJ1416" s="58"/>
      <c r="BK1416" s="58"/>
      <c r="BL1416" s="58"/>
      <c r="BM1416" s="58"/>
      <c r="BN1416" s="58"/>
      <c r="BO1416" s="58"/>
      <c r="BP1416" s="58"/>
      <c r="BQ1416" s="58"/>
      <c r="BR1416" s="58"/>
      <c r="BS1416" s="58"/>
      <c r="BT1416" s="58"/>
      <c r="BU1416" s="58"/>
      <c r="BV1416" s="58"/>
      <c r="BW1416" s="58"/>
      <c r="BX1416" s="58"/>
      <c r="BY1416" s="58"/>
      <c r="BZ1416" s="58"/>
      <c r="CA1416" s="58"/>
      <c r="CB1416" s="58"/>
      <c r="CC1416" s="58"/>
      <c r="CD1416" s="58"/>
      <c r="CE1416" s="58"/>
      <c r="CF1416" s="58"/>
      <c r="CG1416" s="58"/>
      <c r="CH1416" s="58"/>
      <c r="CI1416" s="58"/>
      <c r="CJ1416" s="58"/>
    </row>
    <row r="1417" spans="1:88" s="71" customFormat="1" ht="12.75" customHeight="1" x14ac:dyDescent="0.2">
      <c r="A1417" s="72"/>
      <c r="B1417" s="63" t="s">
        <v>150</v>
      </c>
      <c r="C1417" s="60" t="s">
        <v>64</v>
      </c>
      <c r="D1417" s="68"/>
      <c r="E1417" s="64">
        <f t="shared" si="18"/>
        <v>0</v>
      </c>
      <c r="F1417" s="64"/>
      <c r="G1417" s="70"/>
      <c r="H1417" s="68"/>
      <c r="I1417" s="57"/>
      <c r="J1417" s="57"/>
      <c r="K1417" s="57"/>
      <c r="L1417" s="58"/>
      <c r="M1417" s="58"/>
      <c r="N1417" s="58"/>
      <c r="O1417" s="58"/>
      <c r="P1417" s="58"/>
      <c r="Q1417" s="58"/>
      <c r="R1417" s="58"/>
      <c r="S1417" s="58"/>
      <c r="T1417" s="58"/>
      <c r="U1417" s="58"/>
      <c r="V1417" s="58"/>
      <c r="W1417" s="58"/>
      <c r="X1417" s="58"/>
      <c r="Y1417" s="58"/>
      <c r="Z1417" s="58"/>
      <c r="AA1417" s="58"/>
      <c r="AB1417" s="58"/>
      <c r="AC1417" s="58"/>
      <c r="AD1417" s="58"/>
      <c r="AE1417" s="58"/>
      <c r="AF1417" s="58"/>
      <c r="AG1417" s="58"/>
      <c r="AH1417" s="58"/>
      <c r="AI1417" s="58"/>
      <c r="AJ1417" s="58"/>
      <c r="AK1417" s="58"/>
      <c r="AL1417" s="58"/>
      <c r="AM1417" s="58"/>
      <c r="AN1417" s="58"/>
      <c r="AO1417" s="58"/>
      <c r="AP1417" s="58"/>
      <c r="AQ1417" s="58"/>
      <c r="AR1417" s="58"/>
      <c r="AS1417" s="58"/>
      <c r="AT1417" s="58"/>
      <c r="AU1417" s="58"/>
      <c r="AV1417" s="58"/>
      <c r="AW1417" s="58"/>
      <c r="AX1417" s="58"/>
      <c r="AY1417" s="58"/>
      <c r="AZ1417" s="58"/>
      <c r="BA1417" s="58"/>
      <c r="BB1417" s="58"/>
      <c r="BC1417" s="58"/>
      <c r="BD1417" s="58"/>
      <c r="BE1417" s="58"/>
      <c r="BF1417" s="58"/>
      <c r="BG1417" s="58"/>
      <c r="BH1417" s="58"/>
      <c r="BI1417" s="58"/>
      <c r="BJ1417" s="58"/>
      <c r="BK1417" s="58"/>
      <c r="BL1417" s="58"/>
      <c r="BM1417" s="58"/>
      <c r="BN1417" s="58"/>
      <c r="BO1417" s="58"/>
      <c r="BP1417" s="58"/>
      <c r="BQ1417" s="58"/>
      <c r="BR1417" s="58"/>
      <c r="BS1417" s="58"/>
      <c r="BT1417" s="58"/>
      <c r="BU1417" s="58"/>
      <c r="BV1417" s="58"/>
      <c r="BW1417" s="58"/>
      <c r="BX1417" s="58"/>
      <c r="BY1417" s="58"/>
      <c r="BZ1417" s="58"/>
      <c r="CA1417" s="58"/>
      <c r="CB1417" s="58"/>
      <c r="CC1417" s="58"/>
      <c r="CD1417" s="58"/>
      <c r="CE1417" s="58"/>
      <c r="CF1417" s="58"/>
      <c r="CG1417" s="58"/>
      <c r="CH1417" s="58"/>
      <c r="CI1417" s="58"/>
      <c r="CJ1417" s="58"/>
    </row>
    <row r="1418" spans="1:88" s="71" customFormat="1" ht="12.75" customHeight="1" x14ac:dyDescent="0.2">
      <c r="A1418" s="76"/>
      <c r="B1418" s="63"/>
      <c r="C1418" s="60" t="s">
        <v>17</v>
      </c>
      <c r="D1418" s="68"/>
      <c r="E1418" s="64">
        <f t="shared" si="18"/>
        <v>0</v>
      </c>
      <c r="F1418" s="64"/>
      <c r="G1418" s="70"/>
      <c r="H1418" s="68"/>
      <c r="I1418" s="57"/>
      <c r="J1418" s="57"/>
      <c r="K1418" s="57"/>
      <c r="L1418" s="58"/>
      <c r="M1418" s="58"/>
      <c r="N1418" s="58"/>
      <c r="O1418" s="58"/>
      <c r="P1418" s="58"/>
      <c r="Q1418" s="58"/>
      <c r="R1418" s="58"/>
      <c r="S1418" s="58"/>
      <c r="T1418" s="58"/>
      <c r="U1418" s="58"/>
      <c r="V1418" s="58"/>
      <c r="W1418" s="58"/>
      <c r="X1418" s="58"/>
      <c r="Y1418" s="58"/>
      <c r="Z1418" s="58"/>
      <c r="AA1418" s="58"/>
      <c r="AB1418" s="58"/>
      <c r="AC1418" s="58"/>
      <c r="AD1418" s="58"/>
      <c r="AE1418" s="58"/>
      <c r="AF1418" s="58"/>
      <c r="AG1418" s="58"/>
      <c r="AH1418" s="58"/>
      <c r="AI1418" s="58"/>
      <c r="AJ1418" s="58"/>
      <c r="AK1418" s="58"/>
      <c r="AL1418" s="58"/>
      <c r="AM1418" s="58"/>
      <c r="AN1418" s="58"/>
      <c r="AO1418" s="58"/>
      <c r="AP1418" s="58"/>
      <c r="AQ1418" s="58"/>
      <c r="AR1418" s="58"/>
      <c r="AS1418" s="58"/>
      <c r="AT1418" s="58"/>
      <c r="AU1418" s="58"/>
      <c r="AV1418" s="58"/>
      <c r="AW1418" s="58"/>
      <c r="AX1418" s="58"/>
      <c r="AY1418" s="58"/>
      <c r="AZ1418" s="58"/>
      <c r="BA1418" s="58"/>
      <c r="BB1418" s="58"/>
      <c r="BC1418" s="58"/>
      <c r="BD1418" s="58"/>
      <c r="BE1418" s="58"/>
      <c r="BF1418" s="58"/>
      <c r="BG1418" s="58"/>
      <c r="BH1418" s="58"/>
      <c r="BI1418" s="58"/>
      <c r="BJ1418" s="58"/>
      <c r="BK1418" s="58"/>
      <c r="BL1418" s="58"/>
      <c r="BM1418" s="58"/>
      <c r="BN1418" s="58"/>
      <c r="BO1418" s="58"/>
      <c r="BP1418" s="58"/>
      <c r="BQ1418" s="58"/>
      <c r="BR1418" s="58"/>
      <c r="BS1418" s="58"/>
      <c r="BT1418" s="58"/>
      <c r="BU1418" s="58"/>
      <c r="BV1418" s="58"/>
      <c r="BW1418" s="58"/>
      <c r="BX1418" s="58"/>
      <c r="BY1418" s="58"/>
      <c r="BZ1418" s="58"/>
      <c r="CA1418" s="58"/>
      <c r="CB1418" s="58"/>
      <c r="CC1418" s="58"/>
      <c r="CD1418" s="58"/>
      <c r="CE1418" s="58"/>
      <c r="CF1418" s="58"/>
      <c r="CG1418" s="58"/>
      <c r="CH1418" s="58"/>
      <c r="CI1418" s="58"/>
      <c r="CJ1418" s="58"/>
    </row>
    <row r="1419" spans="1:88" s="71" customFormat="1" ht="12.75" customHeight="1" x14ac:dyDescent="0.2">
      <c r="A1419" s="18">
        <v>56</v>
      </c>
      <c r="B1419" s="69" t="s">
        <v>206</v>
      </c>
      <c r="C1419" s="60" t="s">
        <v>19</v>
      </c>
      <c r="D1419" s="68"/>
      <c r="E1419" s="70">
        <f t="shared" si="18"/>
        <v>1</v>
      </c>
      <c r="F1419" s="70">
        <v>1</v>
      </c>
      <c r="G1419" s="70"/>
      <c r="H1419" s="68"/>
      <c r="I1419" s="57"/>
      <c r="J1419" s="57"/>
      <c r="K1419" s="57"/>
      <c r="L1419" s="58"/>
      <c r="M1419" s="58"/>
      <c r="N1419" s="58"/>
      <c r="O1419" s="58"/>
      <c r="P1419" s="58"/>
      <c r="Q1419" s="58"/>
      <c r="R1419" s="58"/>
      <c r="S1419" s="58"/>
      <c r="T1419" s="58"/>
      <c r="U1419" s="58"/>
      <c r="V1419" s="58"/>
      <c r="W1419" s="58"/>
      <c r="X1419" s="58"/>
      <c r="Y1419" s="58"/>
      <c r="Z1419" s="58"/>
      <c r="AA1419" s="58"/>
      <c r="AB1419" s="58"/>
      <c r="AC1419" s="58"/>
      <c r="AD1419" s="58"/>
      <c r="AE1419" s="58"/>
      <c r="AF1419" s="58"/>
      <c r="AG1419" s="58"/>
      <c r="AH1419" s="58"/>
      <c r="AI1419" s="58"/>
      <c r="AJ1419" s="58"/>
      <c r="AK1419" s="58"/>
      <c r="AL1419" s="58"/>
      <c r="AM1419" s="58"/>
      <c r="AN1419" s="58"/>
      <c r="AO1419" s="58"/>
      <c r="AP1419" s="58"/>
      <c r="AQ1419" s="58"/>
      <c r="AR1419" s="58"/>
      <c r="AS1419" s="58"/>
      <c r="AT1419" s="58"/>
      <c r="AU1419" s="58"/>
      <c r="AV1419" s="58"/>
      <c r="AW1419" s="58"/>
      <c r="AX1419" s="58"/>
      <c r="AY1419" s="58"/>
      <c r="AZ1419" s="58"/>
      <c r="BA1419" s="58"/>
      <c r="BB1419" s="58"/>
      <c r="BC1419" s="58"/>
      <c r="BD1419" s="58"/>
      <c r="BE1419" s="58"/>
      <c r="BF1419" s="58"/>
      <c r="BG1419" s="58"/>
      <c r="BH1419" s="58"/>
      <c r="BI1419" s="58"/>
      <c r="BJ1419" s="58"/>
      <c r="BK1419" s="58"/>
      <c r="BL1419" s="58"/>
      <c r="BM1419" s="58"/>
      <c r="BN1419" s="58"/>
      <c r="BO1419" s="58"/>
      <c r="BP1419" s="58"/>
      <c r="BQ1419" s="58"/>
      <c r="BR1419" s="58"/>
      <c r="BS1419" s="58"/>
      <c r="BT1419" s="58"/>
      <c r="BU1419" s="58"/>
      <c r="BV1419" s="58"/>
      <c r="BW1419" s="58"/>
      <c r="BX1419" s="58"/>
      <c r="BY1419" s="58"/>
      <c r="BZ1419" s="58"/>
      <c r="CA1419" s="58"/>
      <c r="CB1419" s="58"/>
      <c r="CC1419" s="58"/>
      <c r="CD1419" s="58"/>
      <c r="CE1419" s="58"/>
      <c r="CF1419" s="58"/>
      <c r="CG1419" s="58"/>
      <c r="CH1419" s="58"/>
      <c r="CI1419" s="58"/>
      <c r="CJ1419" s="58"/>
    </row>
    <row r="1420" spans="1:88" s="71" customFormat="1" ht="12.75" customHeight="1" x14ac:dyDescent="0.2">
      <c r="A1420" s="72"/>
      <c r="B1420" s="73"/>
      <c r="C1420" s="60" t="s">
        <v>17</v>
      </c>
      <c r="D1420" s="61"/>
      <c r="E1420" s="70">
        <f t="shared" si="18"/>
        <v>118.58199999999999</v>
      </c>
      <c r="F1420" s="70">
        <f>F1422+F1424+F1426+F1428</f>
        <v>118.58199999999999</v>
      </c>
      <c r="G1420" s="70">
        <f>G1422+G1424+G1426+G1428</f>
        <v>0</v>
      </c>
      <c r="H1420" s="61"/>
      <c r="I1420" s="57"/>
      <c r="J1420" s="57"/>
      <c r="K1420" s="57"/>
      <c r="L1420" s="58"/>
      <c r="M1420" s="58"/>
      <c r="N1420" s="58"/>
      <c r="O1420" s="58"/>
      <c r="P1420" s="58"/>
      <c r="Q1420" s="58"/>
      <c r="R1420" s="58"/>
      <c r="S1420" s="58"/>
      <c r="T1420" s="58"/>
      <c r="U1420" s="58"/>
      <c r="V1420" s="58"/>
      <c r="W1420" s="58"/>
      <c r="X1420" s="58"/>
      <c r="Y1420" s="58"/>
      <c r="Z1420" s="58"/>
      <c r="AA1420" s="58"/>
      <c r="AB1420" s="58"/>
      <c r="AC1420" s="58"/>
      <c r="AD1420" s="58"/>
      <c r="AE1420" s="58"/>
      <c r="AF1420" s="58"/>
      <c r="AG1420" s="58"/>
      <c r="AH1420" s="58"/>
      <c r="AI1420" s="58"/>
      <c r="AJ1420" s="58"/>
      <c r="AK1420" s="58"/>
      <c r="AL1420" s="58"/>
      <c r="AM1420" s="58"/>
      <c r="AN1420" s="58"/>
      <c r="AO1420" s="58"/>
      <c r="AP1420" s="58"/>
      <c r="AQ1420" s="58"/>
      <c r="AR1420" s="58"/>
      <c r="AS1420" s="58"/>
      <c r="AT1420" s="58"/>
      <c r="AU1420" s="58"/>
      <c r="AV1420" s="58"/>
      <c r="AW1420" s="58"/>
      <c r="AX1420" s="58"/>
      <c r="AY1420" s="58"/>
      <c r="AZ1420" s="58"/>
      <c r="BA1420" s="58"/>
      <c r="BB1420" s="58"/>
      <c r="BC1420" s="58"/>
      <c r="BD1420" s="58"/>
      <c r="BE1420" s="58"/>
      <c r="BF1420" s="58"/>
      <c r="BG1420" s="58"/>
      <c r="BH1420" s="58"/>
      <c r="BI1420" s="58"/>
      <c r="BJ1420" s="58"/>
      <c r="BK1420" s="58"/>
      <c r="BL1420" s="58"/>
      <c r="BM1420" s="58"/>
      <c r="BN1420" s="58"/>
      <c r="BO1420" s="58"/>
      <c r="BP1420" s="58"/>
      <c r="BQ1420" s="58"/>
      <c r="BR1420" s="58"/>
      <c r="BS1420" s="58"/>
      <c r="BT1420" s="58"/>
      <c r="BU1420" s="58"/>
      <c r="BV1420" s="58"/>
      <c r="BW1420" s="58"/>
      <c r="BX1420" s="58"/>
      <c r="BY1420" s="58"/>
      <c r="BZ1420" s="58"/>
      <c r="CA1420" s="58"/>
      <c r="CB1420" s="58"/>
      <c r="CC1420" s="58"/>
      <c r="CD1420" s="58"/>
      <c r="CE1420" s="58"/>
      <c r="CF1420" s="58"/>
      <c r="CG1420" s="58"/>
      <c r="CH1420" s="58"/>
      <c r="CI1420" s="58"/>
      <c r="CJ1420" s="58"/>
    </row>
    <row r="1421" spans="1:88" s="71" customFormat="1" ht="12.75" customHeight="1" x14ac:dyDescent="0.2">
      <c r="A1421" s="72"/>
      <c r="B1421" s="63" t="s">
        <v>143</v>
      </c>
      <c r="C1421" s="60" t="s">
        <v>20</v>
      </c>
      <c r="D1421" s="60"/>
      <c r="E1421" s="70">
        <f t="shared" si="18"/>
        <v>6.2E-2</v>
      </c>
      <c r="F1421" s="70">
        <v>6.2E-2</v>
      </c>
      <c r="G1421" s="70"/>
      <c r="H1421" s="60"/>
      <c r="I1421" s="57"/>
      <c r="J1421" s="57"/>
      <c r="K1421" s="57"/>
      <c r="L1421" s="58"/>
      <c r="M1421" s="58"/>
      <c r="N1421" s="58"/>
      <c r="O1421" s="58"/>
      <c r="P1421" s="58"/>
      <c r="Q1421" s="58"/>
      <c r="R1421" s="58"/>
      <c r="S1421" s="58"/>
      <c r="T1421" s="58"/>
      <c r="U1421" s="58"/>
      <c r="V1421" s="58"/>
      <c r="W1421" s="58"/>
      <c r="X1421" s="58"/>
      <c r="Y1421" s="58"/>
      <c r="Z1421" s="58"/>
      <c r="AA1421" s="58"/>
      <c r="AB1421" s="58"/>
      <c r="AC1421" s="58"/>
      <c r="AD1421" s="58"/>
      <c r="AE1421" s="58"/>
      <c r="AF1421" s="58"/>
      <c r="AG1421" s="58"/>
      <c r="AH1421" s="58"/>
      <c r="AI1421" s="58"/>
      <c r="AJ1421" s="58"/>
      <c r="AK1421" s="58"/>
      <c r="AL1421" s="58"/>
      <c r="AM1421" s="58"/>
      <c r="AN1421" s="58"/>
      <c r="AO1421" s="58"/>
      <c r="AP1421" s="58"/>
      <c r="AQ1421" s="58"/>
      <c r="AR1421" s="58"/>
      <c r="AS1421" s="58"/>
      <c r="AT1421" s="58"/>
      <c r="AU1421" s="58"/>
      <c r="AV1421" s="58"/>
      <c r="AW1421" s="58"/>
      <c r="AX1421" s="58"/>
      <c r="AY1421" s="58"/>
      <c r="AZ1421" s="58"/>
      <c r="BA1421" s="58"/>
      <c r="BB1421" s="58"/>
      <c r="BC1421" s="58"/>
      <c r="BD1421" s="58"/>
      <c r="BE1421" s="58"/>
      <c r="BF1421" s="58"/>
      <c r="BG1421" s="58"/>
      <c r="BH1421" s="58"/>
      <c r="BI1421" s="58"/>
      <c r="BJ1421" s="58"/>
      <c r="BK1421" s="58"/>
      <c r="BL1421" s="58"/>
      <c r="BM1421" s="58"/>
      <c r="BN1421" s="58"/>
      <c r="BO1421" s="58"/>
      <c r="BP1421" s="58"/>
      <c r="BQ1421" s="58"/>
      <c r="BR1421" s="58"/>
      <c r="BS1421" s="58"/>
      <c r="BT1421" s="58"/>
      <c r="BU1421" s="58"/>
      <c r="BV1421" s="58"/>
      <c r="BW1421" s="58"/>
      <c r="BX1421" s="58"/>
      <c r="BY1421" s="58"/>
      <c r="BZ1421" s="58"/>
      <c r="CA1421" s="58"/>
      <c r="CB1421" s="58"/>
      <c r="CC1421" s="58"/>
      <c r="CD1421" s="58"/>
      <c r="CE1421" s="58"/>
      <c r="CF1421" s="58"/>
      <c r="CG1421" s="58"/>
      <c r="CH1421" s="58"/>
      <c r="CI1421" s="58"/>
      <c r="CJ1421" s="58"/>
    </row>
    <row r="1422" spans="1:88" s="71" customFormat="1" ht="12.75" customHeight="1" x14ac:dyDescent="0.2">
      <c r="A1422" s="72"/>
      <c r="B1422" s="63"/>
      <c r="C1422" s="60" t="s">
        <v>17</v>
      </c>
      <c r="D1422" s="60"/>
      <c r="E1422" s="70">
        <f t="shared" si="18"/>
        <v>118.58199999999999</v>
      </c>
      <c r="F1422" s="70">
        <v>118.58199999999999</v>
      </c>
      <c r="G1422" s="70"/>
      <c r="H1422" s="60"/>
      <c r="I1422" s="57"/>
      <c r="J1422" s="57"/>
      <c r="K1422" s="57"/>
      <c r="L1422" s="58"/>
      <c r="M1422" s="58"/>
      <c r="N1422" s="58"/>
      <c r="O1422" s="58"/>
      <c r="P1422" s="58"/>
      <c r="Q1422" s="58"/>
      <c r="R1422" s="58"/>
      <c r="S1422" s="58"/>
      <c r="T1422" s="58"/>
      <c r="U1422" s="58"/>
      <c r="V1422" s="58"/>
      <c r="W1422" s="58"/>
      <c r="X1422" s="58"/>
      <c r="Y1422" s="58"/>
      <c r="Z1422" s="58"/>
      <c r="AA1422" s="58"/>
      <c r="AB1422" s="58"/>
      <c r="AC1422" s="58"/>
      <c r="AD1422" s="58"/>
      <c r="AE1422" s="58"/>
      <c r="AF1422" s="58"/>
      <c r="AG1422" s="58"/>
      <c r="AH1422" s="58"/>
      <c r="AI1422" s="58"/>
      <c r="AJ1422" s="58"/>
      <c r="AK1422" s="58"/>
      <c r="AL1422" s="58"/>
      <c r="AM1422" s="58"/>
      <c r="AN1422" s="58"/>
      <c r="AO1422" s="58"/>
      <c r="AP1422" s="58"/>
      <c r="AQ1422" s="58"/>
      <c r="AR1422" s="58"/>
      <c r="AS1422" s="58"/>
      <c r="AT1422" s="58"/>
      <c r="AU1422" s="58"/>
      <c r="AV1422" s="58"/>
      <c r="AW1422" s="58"/>
      <c r="AX1422" s="58"/>
      <c r="AY1422" s="58"/>
      <c r="AZ1422" s="58"/>
      <c r="BA1422" s="58"/>
      <c r="BB1422" s="58"/>
      <c r="BC1422" s="58"/>
      <c r="BD1422" s="58"/>
      <c r="BE1422" s="58"/>
      <c r="BF1422" s="58"/>
      <c r="BG1422" s="58"/>
      <c r="BH1422" s="58"/>
      <c r="BI1422" s="58"/>
      <c r="BJ1422" s="58"/>
      <c r="BK1422" s="58"/>
      <c r="BL1422" s="58"/>
      <c r="BM1422" s="58"/>
      <c r="BN1422" s="58"/>
      <c r="BO1422" s="58"/>
      <c r="BP1422" s="58"/>
      <c r="BQ1422" s="58"/>
      <c r="BR1422" s="58"/>
      <c r="BS1422" s="58"/>
      <c r="BT1422" s="58"/>
      <c r="BU1422" s="58"/>
      <c r="BV1422" s="58"/>
      <c r="BW1422" s="58"/>
      <c r="BX1422" s="58"/>
      <c r="BY1422" s="58"/>
      <c r="BZ1422" s="58"/>
      <c r="CA1422" s="58"/>
      <c r="CB1422" s="58"/>
      <c r="CC1422" s="58"/>
      <c r="CD1422" s="58"/>
      <c r="CE1422" s="58"/>
      <c r="CF1422" s="58"/>
      <c r="CG1422" s="58"/>
      <c r="CH1422" s="58"/>
      <c r="CI1422" s="58"/>
      <c r="CJ1422" s="58"/>
    </row>
    <row r="1423" spans="1:88" s="71" customFormat="1" ht="12.75" customHeight="1" x14ac:dyDescent="0.2">
      <c r="A1423" s="72"/>
      <c r="B1423" s="63" t="s">
        <v>145</v>
      </c>
      <c r="C1423" s="60" t="s">
        <v>20</v>
      </c>
      <c r="D1423" s="60"/>
      <c r="E1423" s="70">
        <f t="shared" si="18"/>
        <v>0</v>
      </c>
      <c r="F1423" s="70"/>
      <c r="G1423" s="70"/>
      <c r="H1423" s="60"/>
      <c r="I1423" s="57"/>
      <c r="J1423" s="57"/>
      <c r="K1423" s="57"/>
      <c r="L1423" s="58"/>
      <c r="M1423" s="58"/>
      <c r="N1423" s="58"/>
      <c r="O1423" s="58"/>
      <c r="P1423" s="58"/>
      <c r="Q1423" s="58"/>
      <c r="R1423" s="58"/>
      <c r="S1423" s="58"/>
      <c r="T1423" s="58"/>
      <c r="U1423" s="58"/>
      <c r="V1423" s="58"/>
      <c r="W1423" s="58"/>
      <c r="X1423" s="58"/>
      <c r="Y1423" s="58"/>
      <c r="Z1423" s="58"/>
      <c r="AA1423" s="58"/>
      <c r="AB1423" s="58"/>
      <c r="AC1423" s="58"/>
      <c r="AD1423" s="58"/>
      <c r="AE1423" s="58"/>
      <c r="AF1423" s="58"/>
      <c r="AG1423" s="58"/>
      <c r="AH1423" s="58"/>
      <c r="AI1423" s="58"/>
      <c r="AJ1423" s="58"/>
      <c r="AK1423" s="58"/>
      <c r="AL1423" s="58"/>
      <c r="AM1423" s="58"/>
      <c r="AN1423" s="58"/>
      <c r="AO1423" s="58"/>
      <c r="AP1423" s="58"/>
      <c r="AQ1423" s="58"/>
      <c r="AR1423" s="58"/>
      <c r="AS1423" s="58"/>
      <c r="AT1423" s="58"/>
      <c r="AU1423" s="58"/>
      <c r="AV1423" s="58"/>
      <c r="AW1423" s="58"/>
      <c r="AX1423" s="58"/>
      <c r="AY1423" s="58"/>
      <c r="AZ1423" s="58"/>
      <c r="BA1423" s="58"/>
      <c r="BB1423" s="58"/>
      <c r="BC1423" s="58"/>
      <c r="BD1423" s="58"/>
      <c r="BE1423" s="58"/>
      <c r="BF1423" s="58"/>
      <c r="BG1423" s="58"/>
      <c r="BH1423" s="58"/>
      <c r="BI1423" s="58"/>
      <c r="BJ1423" s="58"/>
      <c r="BK1423" s="58"/>
      <c r="BL1423" s="58"/>
      <c r="BM1423" s="58"/>
      <c r="BN1423" s="58"/>
      <c r="BO1423" s="58"/>
      <c r="BP1423" s="58"/>
      <c r="BQ1423" s="58"/>
      <c r="BR1423" s="58"/>
      <c r="BS1423" s="58"/>
      <c r="BT1423" s="58"/>
      <c r="BU1423" s="58"/>
      <c r="BV1423" s="58"/>
      <c r="BW1423" s="58"/>
      <c r="BX1423" s="58"/>
      <c r="BY1423" s="58"/>
      <c r="BZ1423" s="58"/>
      <c r="CA1423" s="58"/>
      <c r="CB1423" s="58"/>
      <c r="CC1423" s="58"/>
      <c r="CD1423" s="58"/>
      <c r="CE1423" s="58"/>
      <c r="CF1423" s="58"/>
      <c r="CG1423" s="58"/>
      <c r="CH1423" s="58"/>
      <c r="CI1423" s="58"/>
      <c r="CJ1423" s="58"/>
    </row>
    <row r="1424" spans="1:88" s="71" customFormat="1" ht="12.75" customHeight="1" x14ac:dyDescent="0.2">
      <c r="A1424" s="72"/>
      <c r="B1424" s="63"/>
      <c r="C1424" s="60" t="s">
        <v>17</v>
      </c>
      <c r="D1424" s="60"/>
      <c r="E1424" s="70">
        <f t="shared" si="18"/>
        <v>0</v>
      </c>
      <c r="F1424" s="70"/>
      <c r="G1424" s="70"/>
      <c r="H1424" s="60"/>
      <c r="I1424" s="57"/>
      <c r="J1424" s="57"/>
      <c r="K1424" s="57"/>
      <c r="L1424" s="58"/>
      <c r="M1424" s="58"/>
      <c r="N1424" s="58"/>
      <c r="O1424" s="58"/>
      <c r="P1424" s="58"/>
      <c r="Q1424" s="58"/>
      <c r="R1424" s="58"/>
      <c r="S1424" s="58"/>
      <c r="T1424" s="58"/>
      <c r="U1424" s="58"/>
      <c r="V1424" s="58"/>
      <c r="W1424" s="58"/>
      <c r="X1424" s="58"/>
      <c r="Y1424" s="58"/>
      <c r="Z1424" s="58"/>
      <c r="AA1424" s="58"/>
      <c r="AB1424" s="58"/>
      <c r="AC1424" s="58"/>
      <c r="AD1424" s="58"/>
      <c r="AE1424" s="58"/>
      <c r="AF1424" s="58"/>
      <c r="AG1424" s="58"/>
      <c r="AH1424" s="58"/>
      <c r="AI1424" s="58"/>
      <c r="AJ1424" s="58"/>
      <c r="AK1424" s="58"/>
      <c r="AL1424" s="58"/>
      <c r="AM1424" s="58"/>
      <c r="AN1424" s="58"/>
      <c r="AO1424" s="58"/>
      <c r="AP1424" s="58"/>
      <c r="AQ1424" s="58"/>
      <c r="AR1424" s="58"/>
      <c r="AS1424" s="58"/>
      <c r="AT1424" s="58"/>
      <c r="AU1424" s="58"/>
      <c r="AV1424" s="58"/>
      <c r="AW1424" s="58"/>
      <c r="AX1424" s="58"/>
      <c r="AY1424" s="58"/>
      <c r="AZ1424" s="58"/>
      <c r="BA1424" s="58"/>
      <c r="BB1424" s="58"/>
      <c r="BC1424" s="58"/>
      <c r="BD1424" s="58"/>
      <c r="BE1424" s="58"/>
      <c r="BF1424" s="58"/>
      <c r="BG1424" s="58"/>
      <c r="BH1424" s="58"/>
      <c r="BI1424" s="58"/>
      <c r="BJ1424" s="58"/>
      <c r="BK1424" s="58"/>
      <c r="BL1424" s="58"/>
      <c r="BM1424" s="58"/>
      <c r="BN1424" s="58"/>
      <c r="BO1424" s="58"/>
      <c r="BP1424" s="58"/>
      <c r="BQ1424" s="58"/>
      <c r="BR1424" s="58"/>
      <c r="BS1424" s="58"/>
      <c r="BT1424" s="58"/>
      <c r="BU1424" s="58"/>
      <c r="BV1424" s="58"/>
      <c r="BW1424" s="58"/>
      <c r="BX1424" s="58"/>
      <c r="BY1424" s="58"/>
      <c r="BZ1424" s="58"/>
      <c r="CA1424" s="58"/>
      <c r="CB1424" s="58"/>
      <c r="CC1424" s="58"/>
      <c r="CD1424" s="58"/>
      <c r="CE1424" s="58"/>
      <c r="CF1424" s="58"/>
      <c r="CG1424" s="58"/>
      <c r="CH1424" s="58"/>
      <c r="CI1424" s="58"/>
      <c r="CJ1424" s="58"/>
    </row>
    <row r="1425" spans="1:88" s="71" customFormat="1" ht="12.75" customHeight="1" x14ac:dyDescent="0.2">
      <c r="A1425" s="72"/>
      <c r="B1425" s="67" t="s">
        <v>147</v>
      </c>
      <c r="C1425" s="60" t="s">
        <v>148</v>
      </c>
      <c r="D1425" s="60"/>
      <c r="E1425" s="70">
        <f t="shared" si="18"/>
        <v>0</v>
      </c>
      <c r="F1425" s="70"/>
      <c r="G1425" s="70"/>
      <c r="H1425" s="60"/>
      <c r="I1425" s="57"/>
      <c r="J1425" s="57"/>
      <c r="K1425" s="57"/>
      <c r="L1425" s="58"/>
      <c r="M1425" s="58"/>
      <c r="N1425" s="58"/>
      <c r="O1425" s="58"/>
      <c r="P1425" s="58"/>
      <c r="Q1425" s="58"/>
      <c r="R1425" s="58"/>
      <c r="S1425" s="58"/>
      <c r="T1425" s="58"/>
      <c r="U1425" s="58"/>
      <c r="V1425" s="58"/>
      <c r="W1425" s="58"/>
      <c r="X1425" s="58"/>
      <c r="Y1425" s="58"/>
      <c r="Z1425" s="58"/>
      <c r="AA1425" s="58"/>
      <c r="AB1425" s="58"/>
      <c r="AC1425" s="58"/>
      <c r="AD1425" s="58"/>
      <c r="AE1425" s="58"/>
      <c r="AF1425" s="58"/>
      <c r="AG1425" s="58"/>
      <c r="AH1425" s="58"/>
      <c r="AI1425" s="58"/>
      <c r="AJ1425" s="58"/>
      <c r="AK1425" s="58"/>
      <c r="AL1425" s="58"/>
      <c r="AM1425" s="58"/>
      <c r="AN1425" s="58"/>
      <c r="AO1425" s="58"/>
      <c r="AP1425" s="58"/>
      <c r="AQ1425" s="58"/>
      <c r="AR1425" s="58"/>
      <c r="AS1425" s="58"/>
      <c r="AT1425" s="58"/>
      <c r="AU1425" s="58"/>
      <c r="AV1425" s="58"/>
      <c r="AW1425" s="58"/>
      <c r="AX1425" s="58"/>
      <c r="AY1425" s="58"/>
      <c r="AZ1425" s="58"/>
      <c r="BA1425" s="58"/>
      <c r="BB1425" s="58"/>
      <c r="BC1425" s="58"/>
      <c r="BD1425" s="58"/>
      <c r="BE1425" s="58"/>
      <c r="BF1425" s="58"/>
      <c r="BG1425" s="58"/>
      <c r="BH1425" s="58"/>
      <c r="BI1425" s="58"/>
      <c r="BJ1425" s="58"/>
      <c r="BK1425" s="58"/>
      <c r="BL1425" s="58"/>
      <c r="BM1425" s="58"/>
      <c r="BN1425" s="58"/>
      <c r="BO1425" s="58"/>
      <c r="BP1425" s="58"/>
      <c r="BQ1425" s="58"/>
      <c r="BR1425" s="58"/>
      <c r="BS1425" s="58"/>
      <c r="BT1425" s="58"/>
      <c r="BU1425" s="58"/>
      <c r="BV1425" s="58"/>
      <c r="BW1425" s="58"/>
      <c r="BX1425" s="58"/>
      <c r="BY1425" s="58"/>
      <c r="BZ1425" s="58"/>
      <c r="CA1425" s="58"/>
      <c r="CB1425" s="58"/>
      <c r="CC1425" s="58"/>
      <c r="CD1425" s="58"/>
      <c r="CE1425" s="58"/>
      <c r="CF1425" s="58"/>
      <c r="CG1425" s="58"/>
      <c r="CH1425" s="58"/>
      <c r="CI1425" s="58"/>
      <c r="CJ1425" s="58"/>
    </row>
    <row r="1426" spans="1:88" s="71" customFormat="1" ht="12.75" customHeight="1" x14ac:dyDescent="0.2">
      <c r="A1426" s="72"/>
      <c r="B1426" s="67"/>
      <c r="C1426" s="60" t="s">
        <v>17</v>
      </c>
      <c r="D1426" s="60"/>
      <c r="E1426" s="70">
        <f t="shared" si="18"/>
        <v>0</v>
      </c>
      <c r="F1426" s="70"/>
      <c r="G1426" s="70"/>
      <c r="H1426" s="60"/>
      <c r="I1426" s="57"/>
      <c r="J1426" s="57"/>
      <c r="K1426" s="57"/>
      <c r="L1426" s="58"/>
      <c r="M1426" s="58"/>
      <c r="N1426" s="58"/>
      <c r="O1426" s="58"/>
      <c r="P1426" s="58"/>
      <c r="Q1426" s="58"/>
      <c r="R1426" s="58"/>
      <c r="S1426" s="58"/>
      <c r="T1426" s="58"/>
      <c r="U1426" s="58"/>
      <c r="V1426" s="58"/>
      <c r="W1426" s="58"/>
      <c r="X1426" s="58"/>
      <c r="Y1426" s="58"/>
      <c r="Z1426" s="58"/>
      <c r="AA1426" s="58"/>
      <c r="AB1426" s="58"/>
      <c r="AC1426" s="58"/>
      <c r="AD1426" s="58"/>
      <c r="AE1426" s="58"/>
      <c r="AF1426" s="58"/>
      <c r="AG1426" s="58"/>
      <c r="AH1426" s="58"/>
      <c r="AI1426" s="58"/>
      <c r="AJ1426" s="58"/>
      <c r="AK1426" s="58"/>
      <c r="AL1426" s="58"/>
      <c r="AM1426" s="58"/>
      <c r="AN1426" s="58"/>
      <c r="AO1426" s="58"/>
      <c r="AP1426" s="58"/>
      <c r="AQ1426" s="58"/>
      <c r="AR1426" s="58"/>
      <c r="AS1426" s="58"/>
      <c r="AT1426" s="58"/>
      <c r="AU1426" s="58"/>
      <c r="AV1426" s="58"/>
      <c r="AW1426" s="58"/>
      <c r="AX1426" s="58"/>
      <c r="AY1426" s="58"/>
      <c r="AZ1426" s="58"/>
      <c r="BA1426" s="58"/>
      <c r="BB1426" s="58"/>
      <c r="BC1426" s="58"/>
      <c r="BD1426" s="58"/>
      <c r="BE1426" s="58"/>
      <c r="BF1426" s="58"/>
      <c r="BG1426" s="58"/>
      <c r="BH1426" s="58"/>
      <c r="BI1426" s="58"/>
      <c r="BJ1426" s="58"/>
      <c r="BK1426" s="58"/>
      <c r="BL1426" s="58"/>
      <c r="BM1426" s="58"/>
      <c r="BN1426" s="58"/>
      <c r="BO1426" s="58"/>
      <c r="BP1426" s="58"/>
      <c r="BQ1426" s="58"/>
      <c r="BR1426" s="58"/>
      <c r="BS1426" s="58"/>
      <c r="BT1426" s="58"/>
      <c r="BU1426" s="58"/>
      <c r="BV1426" s="58"/>
      <c r="BW1426" s="58"/>
      <c r="BX1426" s="58"/>
      <c r="BY1426" s="58"/>
      <c r="BZ1426" s="58"/>
      <c r="CA1426" s="58"/>
      <c r="CB1426" s="58"/>
      <c r="CC1426" s="58"/>
      <c r="CD1426" s="58"/>
      <c r="CE1426" s="58"/>
      <c r="CF1426" s="58"/>
      <c r="CG1426" s="58"/>
      <c r="CH1426" s="58"/>
      <c r="CI1426" s="58"/>
      <c r="CJ1426" s="58"/>
    </row>
    <row r="1427" spans="1:88" s="71" customFormat="1" ht="12.75" customHeight="1" x14ac:dyDescent="0.2">
      <c r="A1427" s="72"/>
      <c r="B1427" s="63" t="s">
        <v>150</v>
      </c>
      <c r="C1427" s="60" t="s">
        <v>64</v>
      </c>
      <c r="D1427" s="68"/>
      <c r="E1427" s="70">
        <f t="shared" si="18"/>
        <v>0</v>
      </c>
      <c r="F1427" s="70"/>
      <c r="G1427" s="70"/>
      <c r="H1427" s="68"/>
      <c r="I1427" s="57"/>
      <c r="J1427" s="57"/>
      <c r="K1427" s="57"/>
      <c r="L1427" s="58"/>
      <c r="M1427" s="58"/>
      <c r="N1427" s="58"/>
      <c r="O1427" s="58"/>
      <c r="P1427" s="58"/>
      <c r="Q1427" s="58"/>
      <c r="R1427" s="58"/>
      <c r="S1427" s="58"/>
      <c r="T1427" s="58"/>
      <c r="U1427" s="58"/>
      <c r="V1427" s="58"/>
      <c r="W1427" s="58"/>
      <c r="X1427" s="58"/>
      <c r="Y1427" s="58"/>
      <c r="Z1427" s="58"/>
      <c r="AA1427" s="58"/>
      <c r="AB1427" s="58"/>
      <c r="AC1427" s="58"/>
      <c r="AD1427" s="58"/>
      <c r="AE1427" s="58"/>
      <c r="AF1427" s="58"/>
      <c r="AG1427" s="58"/>
      <c r="AH1427" s="58"/>
      <c r="AI1427" s="58"/>
      <c r="AJ1427" s="58"/>
      <c r="AK1427" s="58"/>
      <c r="AL1427" s="58"/>
      <c r="AM1427" s="58"/>
      <c r="AN1427" s="58"/>
      <c r="AO1427" s="58"/>
      <c r="AP1427" s="58"/>
      <c r="AQ1427" s="58"/>
      <c r="AR1427" s="58"/>
      <c r="AS1427" s="58"/>
      <c r="AT1427" s="58"/>
      <c r="AU1427" s="58"/>
      <c r="AV1427" s="58"/>
      <c r="AW1427" s="58"/>
      <c r="AX1427" s="58"/>
      <c r="AY1427" s="58"/>
      <c r="AZ1427" s="58"/>
      <c r="BA1427" s="58"/>
      <c r="BB1427" s="58"/>
      <c r="BC1427" s="58"/>
      <c r="BD1427" s="58"/>
      <c r="BE1427" s="58"/>
      <c r="BF1427" s="58"/>
      <c r="BG1427" s="58"/>
      <c r="BH1427" s="58"/>
      <c r="BI1427" s="58"/>
      <c r="BJ1427" s="58"/>
      <c r="BK1427" s="58"/>
      <c r="BL1427" s="58"/>
      <c r="BM1427" s="58"/>
      <c r="BN1427" s="58"/>
      <c r="BO1427" s="58"/>
      <c r="BP1427" s="58"/>
      <c r="BQ1427" s="58"/>
      <c r="BR1427" s="58"/>
      <c r="BS1427" s="58"/>
      <c r="BT1427" s="58"/>
      <c r="BU1427" s="58"/>
      <c r="BV1427" s="58"/>
      <c r="BW1427" s="58"/>
      <c r="BX1427" s="58"/>
      <c r="BY1427" s="58"/>
      <c r="BZ1427" s="58"/>
      <c r="CA1427" s="58"/>
      <c r="CB1427" s="58"/>
      <c r="CC1427" s="58"/>
      <c r="CD1427" s="58"/>
      <c r="CE1427" s="58"/>
      <c r="CF1427" s="58"/>
      <c r="CG1427" s="58"/>
      <c r="CH1427" s="58"/>
      <c r="CI1427" s="58"/>
      <c r="CJ1427" s="58"/>
    </row>
    <row r="1428" spans="1:88" s="71" customFormat="1" ht="12.75" customHeight="1" x14ac:dyDescent="0.2">
      <c r="A1428" s="76"/>
      <c r="B1428" s="63"/>
      <c r="C1428" s="60" t="s">
        <v>17</v>
      </c>
      <c r="D1428" s="68"/>
      <c r="E1428" s="70">
        <f t="shared" si="18"/>
        <v>0</v>
      </c>
      <c r="F1428" s="70"/>
      <c r="G1428" s="70"/>
      <c r="H1428" s="68"/>
      <c r="I1428" s="57"/>
      <c r="J1428" s="57"/>
      <c r="K1428" s="57"/>
      <c r="L1428" s="58"/>
      <c r="M1428" s="58"/>
      <c r="N1428" s="58"/>
      <c r="O1428" s="58"/>
      <c r="P1428" s="58"/>
      <c r="Q1428" s="58"/>
      <c r="R1428" s="58"/>
      <c r="S1428" s="58"/>
      <c r="T1428" s="58"/>
      <c r="U1428" s="58"/>
      <c r="V1428" s="58"/>
      <c r="W1428" s="58"/>
      <c r="X1428" s="58"/>
      <c r="Y1428" s="58"/>
      <c r="Z1428" s="58"/>
      <c r="AA1428" s="58"/>
      <c r="AB1428" s="58"/>
      <c r="AC1428" s="58"/>
      <c r="AD1428" s="58"/>
      <c r="AE1428" s="58"/>
      <c r="AF1428" s="58"/>
      <c r="AG1428" s="58"/>
      <c r="AH1428" s="58"/>
      <c r="AI1428" s="58"/>
      <c r="AJ1428" s="58"/>
      <c r="AK1428" s="58"/>
      <c r="AL1428" s="58"/>
      <c r="AM1428" s="58"/>
      <c r="AN1428" s="58"/>
      <c r="AO1428" s="58"/>
      <c r="AP1428" s="58"/>
      <c r="AQ1428" s="58"/>
      <c r="AR1428" s="58"/>
      <c r="AS1428" s="58"/>
      <c r="AT1428" s="58"/>
      <c r="AU1428" s="58"/>
      <c r="AV1428" s="58"/>
      <c r="AW1428" s="58"/>
      <c r="AX1428" s="58"/>
      <c r="AY1428" s="58"/>
      <c r="AZ1428" s="58"/>
      <c r="BA1428" s="58"/>
      <c r="BB1428" s="58"/>
      <c r="BC1428" s="58"/>
      <c r="BD1428" s="58"/>
      <c r="BE1428" s="58"/>
      <c r="BF1428" s="58"/>
      <c r="BG1428" s="58"/>
      <c r="BH1428" s="58"/>
      <c r="BI1428" s="58"/>
      <c r="BJ1428" s="58"/>
      <c r="BK1428" s="58"/>
      <c r="BL1428" s="58"/>
      <c r="BM1428" s="58"/>
      <c r="BN1428" s="58"/>
      <c r="BO1428" s="58"/>
      <c r="BP1428" s="58"/>
      <c r="BQ1428" s="58"/>
      <c r="BR1428" s="58"/>
      <c r="BS1428" s="58"/>
      <c r="BT1428" s="58"/>
      <c r="BU1428" s="58"/>
      <c r="BV1428" s="58"/>
      <c r="BW1428" s="58"/>
      <c r="BX1428" s="58"/>
      <c r="BY1428" s="58"/>
      <c r="BZ1428" s="58"/>
      <c r="CA1428" s="58"/>
      <c r="CB1428" s="58"/>
      <c r="CC1428" s="58"/>
      <c r="CD1428" s="58"/>
      <c r="CE1428" s="58"/>
      <c r="CF1428" s="58"/>
      <c r="CG1428" s="58"/>
      <c r="CH1428" s="58"/>
      <c r="CI1428" s="58"/>
      <c r="CJ1428" s="58"/>
    </row>
    <row r="1429" spans="1:88" s="71" customFormat="1" ht="12.75" customHeight="1" x14ac:dyDescent="0.2">
      <c r="A1429" s="18">
        <v>57</v>
      </c>
      <c r="B1429" s="69" t="s">
        <v>207</v>
      </c>
      <c r="C1429" s="60" t="s">
        <v>19</v>
      </c>
      <c r="D1429" s="68"/>
      <c r="E1429" s="70">
        <f t="shared" si="18"/>
        <v>1</v>
      </c>
      <c r="F1429" s="70">
        <v>1</v>
      </c>
      <c r="G1429" s="70"/>
      <c r="H1429" s="68"/>
      <c r="I1429" s="57"/>
      <c r="J1429" s="57"/>
      <c r="K1429" s="57"/>
      <c r="L1429" s="58"/>
      <c r="M1429" s="58"/>
      <c r="N1429" s="58"/>
      <c r="O1429" s="58"/>
      <c r="P1429" s="58"/>
      <c r="Q1429" s="58"/>
      <c r="R1429" s="58"/>
      <c r="S1429" s="58"/>
      <c r="T1429" s="58"/>
      <c r="U1429" s="58"/>
      <c r="V1429" s="58"/>
      <c r="W1429" s="58"/>
      <c r="X1429" s="58"/>
      <c r="Y1429" s="58"/>
      <c r="Z1429" s="58"/>
      <c r="AA1429" s="58"/>
      <c r="AB1429" s="58"/>
      <c r="AC1429" s="58"/>
      <c r="AD1429" s="58"/>
      <c r="AE1429" s="58"/>
      <c r="AF1429" s="58"/>
      <c r="AG1429" s="58"/>
      <c r="AH1429" s="58"/>
      <c r="AI1429" s="58"/>
      <c r="AJ1429" s="58"/>
      <c r="AK1429" s="58"/>
      <c r="AL1429" s="58"/>
      <c r="AM1429" s="58"/>
      <c r="AN1429" s="58"/>
      <c r="AO1429" s="58"/>
      <c r="AP1429" s="58"/>
      <c r="AQ1429" s="58"/>
      <c r="AR1429" s="58"/>
      <c r="AS1429" s="58"/>
      <c r="AT1429" s="58"/>
      <c r="AU1429" s="58"/>
      <c r="AV1429" s="58"/>
      <c r="AW1429" s="58"/>
      <c r="AX1429" s="58"/>
      <c r="AY1429" s="58"/>
      <c r="AZ1429" s="58"/>
      <c r="BA1429" s="58"/>
      <c r="BB1429" s="58"/>
      <c r="BC1429" s="58"/>
      <c r="BD1429" s="58"/>
      <c r="BE1429" s="58"/>
      <c r="BF1429" s="58"/>
      <c r="BG1429" s="58"/>
      <c r="BH1429" s="58"/>
      <c r="BI1429" s="58"/>
      <c r="BJ1429" s="58"/>
      <c r="BK1429" s="58"/>
      <c r="BL1429" s="58"/>
      <c r="BM1429" s="58"/>
      <c r="BN1429" s="58"/>
      <c r="BO1429" s="58"/>
      <c r="BP1429" s="58"/>
      <c r="BQ1429" s="58"/>
      <c r="BR1429" s="58"/>
      <c r="BS1429" s="58"/>
      <c r="BT1429" s="58"/>
      <c r="BU1429" s="58"/>
      <c r="BV1429" s="58"/>
      <c r="BW1429" s="58"/>
      <c r="BX1429" s="58"/>
      <c r="BY1429" s="58"/>
      <c r="BZ1429" s="58"/>
      <c r="CA1429" s="58"/>
      <c r="CB1429" s="58"/>
      <c r="CC1429" s="58"/>
      <c r="CD1429" s="58"/>
      <c r="CE1429" s="58"/>
      <c r="CF1429" s="58"/>
      <c r="CG1429" s="58"/>
      <c r="CH1429" s="58"/>
      <c r="CI1429" s="58"/>
      <c r="CJ1429" s="58"/>
    </row>
    <row r="1430" spans="1:88" s="71" customFormat="1" ht="12.75" customHeight="1" x14ac:dyDescent="0.2">
      <c r="A1430" s="72"/>
      <c r="B1430" s="73"/>
      <c r="C1430" s="60" t="s">
        <v>17</v>
      </c>
      <c r="D1430" s="61"/>
      <c r="E1430" s="70">
        <f t="shared" si="18"/>
        <v>31.347000000000001</v>
      </c>
      <c r="F1430" s="70">
        <f>F1432+F1434+F1436+F1438</f>
        <v>31.347000000000001</v>
      </c>
      <c r="G1430" s="70">
        <f>G1432+G1434+G1436+G1438</f>
        <v>0</v>
      </c>
      <c r="H1430" s="61"/>
      <c r="I1430" s="57"/>
      <c r="J1430" s="57"/>
      <c r="K1430" s="57"/>
      <c r="L1430" s="58"/>
      <c r="M1430" s="58"/>
      <c r="N1430" s="58"/>
      <c r="O1430" s="58"/>
      <c r="P1430" s="58"/>
      <c r="Q1430" s="58"/>
      <c r="R1430" s="58"/>
      <c r="S1430" s="58"/>
      <c r="T1430" s="58"/>
      <c r="U1430" s="58"/>
      <c r="V1430" s="58"/>
      <c r="W1430" s="58"/>
      <c r="X1430" s="58"/>
      <c r="Y1430" s="58"/>
      <c r="Z1430" s="58"/>
      <c r="AA1430" s="58"/>
      <c r="AB1430" s="58"/>
      <c r="AC1430" s="58"/>
      <c r="AD1430" s="58"/>
      <c r="AE1430" s="58"/>
      <c r="AF1430" s="58"/>
      <c r="AG1430" s="58"/>
      <c r="AH1430" s="58"/>
      <c r="AI1430" s="58"/>
      <c r="AJ1430" s="58"/>
      <c r="AK1430" s="58"/>
      <c r="AL1430" s="58"/>
      <c r="AM1430" s="58"/>
      <c r="AN1430" s="58"/>
      <c r="AO1430" s="58"/>
      <c r="AP1430" s="58"/>
      <c r="AQ1430" s="58"/>
      <c r="AR1430" s="58"/>
      <c r="AS1430" s="58"/>
      <c r="AT1430" s="58"/>
      <c r="AU1430" s="58"/>
      <c r="AV1430" s="58"/>
      <c r="AW1430" s="58"/>
      <c r="AX1430" s="58"/>
      <c r="AY1430" s="58"/>
      <c r="AZ1430" s="58"/>
      <c r="BA1430" s="58"/>
      <c r="BB1430" s="58"/>
      <c r="BC1430" s="58"/>
      <c r="BD1430" s="58"/>
      <c r="BE1430" s="58"/>
      <c r="BF1430" s="58"/>
      <c r="BG1430" s="58"/>
      <c r="BH1430" s="58"/>
      <c r="BI1430" s="58"/>
      <c r="BJ1430" s="58"/>
      <c r="BK1430" s="58"/>
      <c r="BL1430" s="58"/>
      <c r="BM1430" s="58"/>
      <c r="BN1430" s="58"/>
      <c r="BO1430" s="58"/>
      <c r="BP1430" s="58"/>
      <c r="BQ1430" s="58"/>
      <c r="BR1430" s="58"/>
      <c r="BS1430" s="58"/>
      <c r="BT1430" s="58"/>
      <c r="BU1430" s="58"/>
      <c r="BV1430" s="58"/>
      <c r="BW1430" s="58"/>
      <c r="BX1430" s="58"/>
      <c r="BY1430" s="58"/>
      <c r="BZ1430" s="58"/>
      <c r="CA1430" s="58"/>
      <c r="CB1430" s="58"/>
      <c r="CC1430" s="58"/>
      <c r="CD1430" s="58"/>
      <c r="CE1430" s="58"/>
      <c r="CF1430" s="58"/>
      <c r="CG1430" s="58"/>
      <c r="CH1430" s="58"/>
      <c r="CI1430" s="58"/>
      <c r="CJ1430" s="58"/>
    </row>
    <row r="1431" spans="1:88" s="71" customFormat="1" ht="12.75" customHeight="1" x14ac:dyDescent="0.2">
      <c r="A1431" s="72"/>
      <c r="B1431" s="63" t="s">
        <v>143</v>
      </c>
      <c r="C1431" s="60" t="s">
        <v>20</v>
      </c>
      <c r="D1431" s="60"/>
      <c r="E1431" s="70">
        <f t="shared" si="18"/>
        <v>0.14399999999999999</v>
      </c>
      <c r="F1431" s="70">
        <v>0.14399999999999999</v>
      </c>
      <c r="G1431" s="70"/>
      <c r="H1431" s="60"/>
      <c r="I1431" s="57"/>
      <c r="J1431" s="57"/>
      <c r="K1431" s="57"/>
      <c r="L1431" s="58"/>
      <c r="M1431" s="58"/>
      <c r="N1431" s="58"/>
      <c r="O1431" s="58"/>
      <c r="P1431" s="58"/>
      <c r="Q1431" s="58"/>
      <c r="R1431" s="58"/>
      <c r="S1431" s="58"/>
      <c r="T1431" s="58"/>
      <c r="U1431" s="58"/>
      <c r="V1431" s="58"/>
      <c r="W1431" s="58"/>
      <c r="X1431" s="58"/>
      <c r="Y1431" s="58"/>
      <c r="Z1431" s="58"/>
      <c r="AA1431" s="58"/>
      <c r="AB1431" s="58"/>
      <c r="AC1431" s="58"/>
      <c r="AD1431" s="58"/>
      <c r="AE1431" s="58"/>
      <c r="AF1431" s="58"/>
      <c r="AG1431" s="58"/>
      <c r="AH1431" s="58"/>
      <c r="AI1431" s="58"/>
      <c r="AJ1431" s="58"/>
      <c r="AK1431" s="58"/>
      <c r="AL1431" s="58"/>
      <c r="AM1431" s="58"/>
      <c r="AN1431" s="58"/>
      <c r="AO1431" s="58"/>
      <c r="AP1431" s="58"/>
      <c r="AQ1431" s="58"/>
      <c r="AR1431" s="58"/>
      <c r="AS1431" s="58"/>
      <c r="AT1431" s="58"/>
      <c r="AU1431" s="58"/>
      <c r="AV1431" s="58"/>
      <c r="AW1431" s="58"/>
      <c r="AX1431" s="58"/>
      <c r="AY1431" s="58"/>
      <c r="AZ1431" s="58"/>
      <c r="BA1431" s="58"/>
      <c r="BB1431" s="58"/>
      <c r="BC1431" s="58"/>
      <c r="BD1431" s="58"/>
      <c r="BE1431" s="58"/>
      <c r="BF1431" s="58"/>
      <c r="BG1431" s="58"/>
      <c r="BH1431" s="58"/>
      <c r="BI1431" s="58"/>
      <c r="BJ1431" s="58"/>
      <c r="BK1431" s="58"/>
      <c r="BL1431" s="58"/>
      <c r="BM1431" s="58"/>
      <c r="BN1431" s="58"/>
      <c r="BO1431" s="58"/>
      <c r="BP1431" s="58"/>
      <c r="BQ1431" s="58"/>
      <c r="BR1431" s="58"/>
      <c r="BS1431" s="58"/>
      <c r="BT1431" s="58"/>
      <c r="BU1431" s="58"/>
      <c r="BV1431" s="58"/>
      <c r="BW1431" s="58"/>
      <c r="BX1431" s="58"/>
      <c r="BY1431" s="58"/>
      <c r="BZ1431" s="58"/>
      <c r="CA1431" s="58"/>
      <c r="CB1431" s="58"/>
      <c r="CC1431" s="58"/>
      <c r="CD1431" s="58"/>
      <c r="CE1431" s="58"/>
      <c r="CF1431" s="58"/>
      <c r="CG1431" s="58"/>
      <c r="CH1431" s="58"/>
      <c r="CI1431" s="58"/>
      <c r="CJ1431" s="58"/>
    </row>
    <row r="1432" spans="1:88" s="71" customFormat="1" ht="12.75" customHeight="1" x14ac:dyDescent="0.2">
      <c r="A1432" s="72"/>
      <c r="B1432" s="63"/>
      <c r="C1432" s="60" t="s">
        <v>17</v>
      </c>
      <c r="D1432" s="60"/>
      <c r="E1432" s="70">
        <f t="shared" si="18"/>
        <v>31.347000000000001</v>
      </c>
      <c r="F1432" s="70">
        <v>31.347000000000001</v>
      </c>
      <c r="G1432" s="70"/>
      <c r="H1432" s="60"/>
      <c r="I1432" s="57"/>
      <c r="J1432" s="57"/>
      <c r="K1432" s="57"/>
      <c r="L1432" s="58"/>
      <c r="M1432" s="58"/>
      <c r="N1432" s="58"/>
      <c r="O1432" s="58"/>
      <c r="P1432" s="58"/>
      <c r="Q1432" s="58"/>
      <c r="R1432" s="58"/>
      <c r="S1432" s="58"/>
      <c r="T1432" s="58"/>
      <c r="U1432" s="58"/>
      <c r="V1432" s="58"/>
      <c r="W1432" s="58"/>
      <c r="X1432" s="58"/>
      <c r="Y1432" s="58"/>
      <c r="Z1432" s="58"/>
      <c r="AA1432" s="58"/>
      <c r="AB1432" s="58"/>
      <c r="AC1432" s="58"/>
      <c r="AD1432" s="58"/>
      <c r="AE1432" s="58"/>
      <c r="AF1432" s="58"/>
      <c r="AG1432" s="58"/>
      <c r="AH1432" s="58"/>
      <c r="AI1432" s="58"/>
      <c r="AJ1432" s="58"/>
      <c r="AK1432" s="58"/>
      <c r="AL1432" s="58"/>
      <c r="AM1432" s="58"/>
      <c r="AN1432" s="58"/>
      <c r="AO1432" s="58"/>
      <c r="AP1432" s="58"/>
      <c r="AQ1432" s="58"/>
      <c r="AR1432" s="58"/>
      <c r="AS1432" s="58"/>
      <c r="AT1432" s="58"/>
      <c r="AU1432" s="58"/>
      <c r="AV1432" s="58"/>
      <c r="AW1432" s="58"/>
      <c r="AX1432" s="58"/>
      <c r="AY1432" s="58"/>
      <c r="AZ1432" s="58"/>
      <c r="BA1432" s="58"/>
      <c r="BB1432" s="58"/>
      <c r="BC1432" s="58"/>
      <c r="BD1432" s="58"/>
      <c r="BE1432" s="58"/>
      <c r="BF1432" s="58"/>
      <c r="BG1432" s="58"/>
      <c r="BH1432" s="58"/>
      <c r="BI1432" s="58"/>
      <c r="BJ1432" s="58"/>
      <c r="BK1432" s="58"/>
      <c r="BL1432" s="58"/>
      <c r="BM1432" s="58"/>
      <c r="BN1432" s="58"/>
      <c r="BO1432" s="58"/>
      <c r="BP1432" s="58"/>
      <c r="BQ1432" s="58"/>
      <c r="BR1432" s="58"/>
      <c r="BS1432" s="58"/>
      <c r="BT1432" s="58"/>
      <c r="BU1432" s="58"/>
      <c r="BV1432" s="58"/>
      <c r="BW1432" s="58"/>
      <c r="BX1432" s="58"/>
      <c r="BY1432" s="58"/>
      <c r="BZ1432" s="58"/>
      <c r="CA1432" s="58"/>
      <c r="CB1432" s="58"/>
      <c r="CC1432" s="58"/>
      <c r="CD1432" s="58"/>
      <c r="CE1432" s="58"/>
      <c r="CF1432" s="58"/>
      <c r="CG1432" s="58"/>
      <c r="CH1432" s="58"/>
      <c r="CI1432" s="58"/>
      <c r="CJ1432" s="58"/>
    </row>
    <row r="1433" spans="1:88" s="71" customFormat="1" ht="12.75" customHeight="1" x14ac:dyDescent="0.2">
      <c r="A1433" s="72"/>
      <c r="B1433" s="63" t="s">
        <v>145</v>
      </c>
      <c r="C1433" s="60" t="s">
        <v>20</v>
      </c>
      <c r="D1433" s="60"/>
      <c r="E1433" s="70">
        <f t="shared" si="18"/>
        <v>0</v>
      </c>
      <c r="F1433" s="70"/>
      <c r="G1433" s="70"/>
      <c r="H1433" s="60"/>
      <c r="I1433" s="57"/>
      <c r="J1433" s="57"/>
      <c r="K1433" s="57"/>
      <c r="L1433" s="58"/>
      <c r="M1433" s="58"/>
      <c r="N1433" s="58"/>
      <c r="O1433" s="58"/>
      <c r="P1433" s="58"/>
      <c r="Q1433" s="58"/>
      <c r="R1433" s="58"/>
      <c r="S1433" s="58"/>
      <c r="T1433" s="58"/>
      <c r="U1433" s="58"/>
      <c r="V1433" s="58"/>
      <c r="W1433" s="58"/>
      <c r="X1433" s="58"/>
      <c r="Y1433" s="58"/>
      <c r="Z1433" s="58"/>
      <c r="AA1433" s="58"/>
      <c r="AB1433" s="58"/>
      <c r="AC1433" s="58"/>
      <c r="AD1433" s="58"/>
      <c r="AE1433" s="58"/>
      <c r="AF1433" s="58"/>
      <c r="AG1433" s="58"/>
      <c r="AH1433" s="58"/>
      <c r="AI1433" s="58"/>
      <c r="AJ1433" s="58"/>
      <c r="AK1433" s="58"/>
      <c r="AL1433" s="58"/>
      <c r="AM1433" s="58"/>
      <c r="AN1433" s="58"/>
      <c r="AO1433" s="58"/>
      <c r="AP1433" s="58"/>
      <c r="AQ1433" s="58"/>
      <c r="AR1433" s="58"/>
      <c r="AS1433" s="58"/>
      <c r="AT1433" s="58"/>
      <c r="AU1433" s="58"/>
      <c r="AV1433" s="58"/>
      <c r="AW1433" s="58"/>
      <c r="AX1433" s="58"/>
      <c r="AY1433" s="58"/>
      <c r="AZ1433" s="58"/>
      <c r="BA1433" s="58"/>
      <c r="BB1433" s="58"/>
      <c r="BC1433" s="58"/>
      <c r="BD1433" s="58"/>
      <c r="BE1433" s="58"/>
      <c r="BF1433" s="58"/>
      <c r="BG1433" s="58"/>
      <c r="BH1433" s="58"/>
      <c r="BI1433" s="58"/>
      <c r="BJ1433" s="58"/>
      <c r="BK1433" s="58"/>
      <c r="BL1433" s="58"/>
      <c r="BM1433" s="58"/>
      <c r="BN1433" s="58"/>
      <c r="BO1433" s="58"/>
      <c r="BP1433" s="58"/>
      <c r="BQ1433" s="58"/>
      <c r="BR1433" s="58"/>
      <c r="BS1433" s="58"/>
      <c r="BT1433" s="58"/>
      <c r="BU1433" s="58"/>
      <c r="BV1433" s="58"/>
      <c r="BW1433" s="58"/>
      <c r="BX1433" s="58"/>
      <c r="BY1433" s="58"/>
      <c r="BZ1433" s="58"/>
      <c r="CA1433" s="58"/>
      <c r="CB1433" s="58"/>
      <c r="CC1433" s="58"/>
      <c r="CD1433" s="58"/>
      <c r="CE1433" s="58"/>
      <c r="CF1433" s="58"/>
      <c r="CG1433" s="58"/>
      <c r="CH1433" s="58"/>
      <c r="CI1433" s="58"/>
      <c r="CJ1433" s="58"/>
    </row>
    <row r="1434" spans="1:88" s="71" customFormat="1" ht="12.75" customHeight="1" x14ac:dyDescent="0.2">
      <c r="A1434" s="72"/>
      <c r="B1434" s="63"/>
      <c r="C1434" s="60" t="s">
        <v>17</v>
      </c>
      <c r="D1434" s="60"/>
      <c r="E1434" s="70">
        <f t="shared" si="18"/>
        <v>0</v>
      </c>
      <c r="F1434" s="70"/>
      <c r="G1434" s="70"/>
      <c r="H1434" s="60"/>
      <c r="I1434" s="57"/>
      <c r="J1434" s="57"/>
      <c r="K1434" s="57"/>
      <c r="L1434" s="58"/>
      <c r="M1434" s="58"/>
      <c r="N1434" s="58"/>
      <c r="O1434" s="58"/>
      <c r="P1434" s="58"/>
      <c r="Q1434" s="58"/>
      <c r="R1434" s="58"/>
      <c r="S1434" s="58"/>
      <c r="T1434" s="58"/>
      <c r="U1434" s="58"/>
      <c r="V1434" s="58"/>
      <c r="W1434" s="58"/>
      <c r="X1434" s="58"/>
      <c r="Y1434" s="58"/>
      <c r="Z1434" s="58"/>
      <c r="AA1434" s="58"/>
      <c r="AB1434" s="58"/>
      <c r="AC1434" s="58"/>
      <c r="AD1434" s="58"/>
      <c r="AE1434" s="58"/>
      <c r="AF1434" s="58"/>
      <c r="AG1434" s="58"/>
      <c r="AH1434" s="58"/>
      <c r="AI1434" s="58"/>
      <c r="AJ1434" s="58"/>
      <c r="AK1434" s="58"/>
      <c r="AL1434" s="58"/>
      <c r="AM1434" s="58"/>
      <c r="AN1434" s="58"/>
      <c r="AO1434" s="58"/>
      <c r="AP1434" s="58"/>
      <c r="AQ1434" s="58"/>
      <c r="AR1434" s="58"/>
      <c r="AS1434" s="58"/>
      <c r="AT1434" s="58"/>
      <c r="AU1434" s="58"/>
      <c r="AV1434" s="58"/>
      <c r="AW1434" s="58"/>
      <c r="AX1434" s="58"/>
      <c r="AY1434" s="58"/>
      <c r="AZ1434" s="58"/>
      <c r="BA1434" s="58"/>
      <c r="BB1434" s="58"/>
      <c r="BC1434" s="58"/>
      <c r="BD1434" s="58"/>
      <c r="BE1434" s="58"/>
      <c r="BF1434" s="58"/>
      <c r="BG1434" s="58"/>
      <c r="BH1434" s="58"/>
      <c r="BI1434" s="58"/>
      <c r="BJ1434" s="58"/>
      <c r="BK1434" s="58"/>
      <c r="BL1434" s="58"/>
      <c r="BM1434" s="58"/>
      <c r="BN1434" s="58"/>
      <c r="BO1434" s="58"/>
      <c r="BP1434" s="58"/>
      <c r="BQ1434" s="58"/>
      <c r="BR1434" s="58"/>
      <c r="BS1434" s="58"/>
      <c r="BT1434" s="58"/>
      <c r="BU1434" s="58"/>
      <c r="BV1434" s="58"/>
      <c r="BW1434" s="58"/>
      <c r="BX1434" s="58"/>
      <c r="BY1434" s="58"/>
      <c r="BZ1434" s="58"/>
      <c r="CA1434" s="58"/>
      <c r="CB1434" s="58"/>
      <c r="CC1434" s="58"/>
      <c r="CD1434" s="58"/>
      <c r="CE1434" s="58"/>
      <c r="CF1434" s="58"/>
      <c r="CG1434" s="58"/>
      <c r="CH1434" s="58"/>
      <c r="CI1434" s="58"/>
      <c r="CJ1434" s="58"/>
    </row>
    <row r="1435" spans="1:88" s="71" customFormat="1" ht="12.75" customHeight="1" x14ac:dyDescent="0.2">
      <c r="A1435" s="72"/>
      <c r="B1435" s="67" t="s">
        <v>147</v>
      </c>
      <c r="C1435" s="60" t="s">
        <v>148</v>
      </c>
      <c r="D1435" s="60"/>
      <c r="E1435" s="70">
        <f t="shared" si="18"/>
        <v>0</v>
      </c>
      <c r="F1435" s="70"/>
      <c r="G1435" s="70"/>
      <c r="H1435" s="60"/>
      <c r="I1435" s="57"/>
      <c r="J1435" s="57"/>
      <c r="K1435" s="57"/>
      <c r="L1435" s="58"/>
      <c r="M1435" s="58"/>
      <c r="N1435" s="58"/>
      <c r="O1435" s="58"/>
      <c r="P1435" s="58"/>
      <c r="Q1435" s="58"/>
      <c r="R1435" s="58"/>
      <c r="S1435" s="58"/>
      <c r="T1435" s="58"/>
      <c r="U1435" s="58"/>
      <c r="V1435" s="58"/>
      <c r="W1435" s="58"/>
      <c r="X1435" s="58"/>
      <c r="Y1435" s="58"/>
      <c r="Z1435" s="58"/>
      <c r="AA1435" s="58"/>
      <c r="AB1435" s="58"/>
      <c r="AC1435" s="58"/>
      <c r="AD1435" s="58"/>
      <c r="AE1435" s="58"/>
      <c r="AF1435" s="58"/>
      <c r="AG1435" s="58"/>
      <c r="AH1435" s="58"/>
      <c r="AI1435" s="58"/>
      <c r="AJ1435" s="58"/>
      <c r="AK1435" s="58"/>
      <c r="AL1435" s="58"/>
      <c r="AM1435" s="58"/>
      <c r="AN1435" s="58"/>
      <c r="AO1435" s="58"/>
      <c r="AP1435" s="58"/>
      <c r="AQ1435" s="58"/>
      <c r="AR1435" s="58"/>
      <c r="AS1435" s="58"/>
      <c r="AT1435" s="58"/>
      <c r="AU1435" s="58"/>
      <c r="AV1435" s="58"/>
      <c r="AW1435" s="58"/>
      <c r="AX1435" s="58"/>
      <c r="AY1435" s="58"/>
      <c r="AZ1435" s="58"/>
      <c r="BA1435" s="58"/>
      <c r="BB1435" s="58"/>
      <c r="BC1435" s="58"/>
      <c r="BD1435" s="58"/>
      <c r="BE1435" s="58"/>
      <c r="BF1435" s="58"/>
      <c r="BG1435" s="58"/>
      <c r="BH1435" s="58"/>
      <c r="BI1435" s="58"/>
      <c r="BJ1435" s="58"/>
      <c r="BK1435" s="58"/>
      <c r="BL1435" s="58"/>
      <c r="BM1435" s="58"/>
      <c r="BN1435" s="58"/>
      <c r="BO1435" s="58"/>
      <c r="BP1435" s="58"/>
      <c r="BQ1435" s="58"/>
      <c r="BR1435" s="58"/>
      <c r="BS1435" s="58"/>
      <c r="BT1435" s="58"/>
      <c r="BU1435" s="58"/>
      <c r="BV1435" s="58"/>
      <c r="BW1435" s="58"/>
      <c r="BX1435" s="58"/>
      <c r="BY1435" s="58"/>
      <c r="BZ1435" s="58"/>
      <c r="CA1435" s="58"/>
      <c r="CB1435" s="58"/>
      <c r="CC1435" s="58"/>
      <c r="CD1435" s="58"/>
      <c r="CE1435" s="58"/>
      <c r="CF1435" s="58"/>
      <c r="CG1435" s="58"/>
      <c r="CH1435" s="58"/>
      <c r="CI1435" s="58"/>
      <c r="CJ1435" s="58"/>
    </row>
    <row r="1436" spans="1:88" s="71" customFormat="1" ht="12.75" customHeight="1" x14ac:dyDescent="0.2">
      <c r="A1436" s="72"/>
      <c r="B1436" s="67"/>
      <c r="C1436" s="60" t="s">
        <v>17</v>
      </c>
      <c r="D1436" s="60"/>
      <c r="E1436" s="70">
        <f t="shared" si="18"/>
        <v>0</v>
      </c>
      <c r="F1436" s="70"/>
      <c r="G1436" s="70"/>
      <c r="H1436" s="60"/>
      <c r="I1436" s="57"/>
      <c r="J1436" s="57"/>
      <c r="K1436" s="57"/>
      <c r="L1436" s="58"/>
      <c r="M1436" s="58"/>
      <c r="N1436" s="58"/>
      <c r="O1436" s="58"/>
      <c r="P1436" s="58"/>
      <c r="Q1436" s="58"/>
      <c r="R1436" s="58"/>
      <c r="S1436" s="58"/>
      <c r="T1436" s="58"/>
      <c r="U1436" s="58"/>
      <c r="V1436" s="58"/>
      <c r="W1436" s="58"/>
      <c r="X1436" s="58"/>
      <c r="Y1436" s="58"/>
      <c r="Z1436" s="58"/>
      <c r="AA1436" s="58"/>
      <c r="AB1436" s="58"/>
      <c r="AC1436" s="58"/>
      <c r="AD1436" s="58"/>
      <c r="AE1436" s="58"/>
      <c r="AF1436" s="58"/>
      <c r="AG1436" s="58"/>
      <c r="AH1436" s="58"/>
      <c r="AI1436" s="58"/>
      <c r="AJ1436" s="58"/>
      <c r="AK1436" s="58"/>
      <c r="AL1436" s="58"/>
      <c r="AM1436" s="58"/>
      <c r="AN1436" s="58"/>
      <c r="AO1436" s="58"/>
      <c r="AP1436" s="58"/>
      <c r="AQ1436" s="58"/>
      <c r="AR1436" s="58"/>
      <c r="AS1436" s="58"/>
      <c r="AT1436" s="58"/>
      <c r="AU1436" s="58"/>
      <c r="AV1436" s="58"/>
      <c r="AW1436" s="58"/>
      <c r="AX1436" s="58"/>
      <c r="AY1436" s="58"/>
      <c r="AZ1436" s="58"/>
      <c r="BA1436" s="58"/>
      <c r="BB1436" s="58"/>
      <c r="BC1436" s="58"/>
      <c r="BD1436" s="58"/>
      <c r="BE1436" s="58"/>
      <c r="BF1436" s="58"/>
      <c r="BG1436" s="58"/>
      <c r="BH1436" s="58"/>
      <c r="BI1436" s="58"/>
      <c r="BJ1436" s="58"/>
      <c r="BK1436" s="58"/>
      <c r="BL1436" s="58"/>
      <c r="BM1436" s="58"/>
      <c r="BN1436" s="58"/>
      <c r="BO1436" s="58"/>
      <c r="BP1436" s="58"/>
      <c r="BQ1436" s="58"/>
      <c r="BR1436" s="58"/>
      <c r="BS1436" s="58"/>
      <c r="BT1436" s="58"/>
      <c r="BU1436" s="58"/>
      <c r="BV1436" s="58"/>
      <c r="BW1436" s="58"/>
      <c r="BX1436" s="58"/>
      <c r="BY1436" s="58"/>
      <c r="BZ1436" s="58"/>
      <c r="CA1436" s="58"/>
      <c r="CB1436" s="58"/>
      <c r="CC1436" s="58"/>
      <c r="CD1436" s="58"/>
      <c r="CE1436" s="58"/>
      <c r="CF1436" s="58"/>
      <c r="CG1436" s="58"/>
      <c r="CH1436" s="58"/>
      <c r="CI1436" s="58"/>
      <c r="CJ1436" s="58"/>
    </row>
    <row r="1437" spans="1:88" s="71" customFormat="1" ht="12.75" customHeight="1" x14ac:dyDescent="0.2">
      <c r="A1437" s="72"/>
      <c r="B1437" s="63" t="s">
        <v>150</v>
      </c>
      <c r="C1437" s="60" t="s">
        <v>64</v>
      </c>
      <c r="D1437" s="68"/>
      <c r="E1437" s="70">
        <f t="shared" si="18"/>
        <v>0</v>
      </c>
      <c r="F1437" s="70"/>
      <c r="G1437" s="70"/>
      <c r="H1437" s="68"/>
      <c r="I1437" s="57"/>
      <c r="J1437" s="57"/>
      <c r="K1437" s="57"/>
      <c r="L1437" s="58"/>
      <c r="M1437" s="58"/>
      <c r="N1437" s="58"/>
      <c r="O1437" s="58"/>
      <c r="P1437" s="58"/>
      <c r="Q1437" s="58"/>
      <c r="R1437" s="58"/>
      <c r="S1437" s="58"/>
      <c r="T1437" s="58"/>
      <c r="U1437" s="58"/>
      <c r="V1437" s="58"/>
      <c r="W1437" s="58"/>
      <c r="X1437" s="58"/>
      <c r="Y1437" s="58"/>
      <c r="Z1437" s="58"/>
      <c r="AA1437" s="58"/>
      <c r="AB1437" s="58"/>
      <c r="AC1437" s="58"/>
      <c r="AD1437" s="58"/>
      <c r="AE1437" s="58"/>
      <c r="AF1437" s="58"/>
      <c r="AG1437" s="58"/>
      <c r="AH1437" s="58"/>
      <c r="AI1437" s="58"/>
      <c r="AJ1437" s="58"/>
      <c r="AK1437" s="58"/>
      <c r="AL1437" s="58"/>
      <c r="AM1437" s="58"/>
      <c r="AN1437" s="58"/>
      <c r="AO1437" s="58"/>
      <c r="AP1437" s="58"/>
      <c r="AQ1437" s="58"/>
      <c r="AR1437" s="58"/>
      <c r="AS1437" s="58"/>
      <c r="AT1437" s="58"/>
      <c r="AU1437" s="58"/>
      <c r="AV1437" s="58"/>
      <c r="AW1437" s="58"/>
      <c r="AX1437" s="58"/>
      <c r="AY1437" s="58"/>
      <c r="AZ1437" s="58"/>
      <c r="BA1437" s="58"/>
      <c r="BB1437" s="58"/>
      <c r="BC1437" s="58"/>
      <c r="BD1437" s="58"/>
      <c r="BE1437" s="58"/>
      <c r="BF1437" s="58"/>
      <c r="BG1437" s="58"/>
      <c r="BH1437" s="58"/>
      <c r="BI1437" s="58"/>
      <c r="BJ1437" s="58"/>
      <c r="BK1437" s="58"/>
      <c r="BL1437" s="58"/>
      <c r="BM1437" s="58"/>
      <c r="BN1437" s="58"/>
      <c r="BO1437" s="58"/>
      <c r="BP1437" s="58"/>
      <c r="BQ1437" s="58"/>
      <c r="BR1437" s="58"/>
      <c r="BS1437" s="58"/>
      <c r="BT1437" s="58"/>
      <c r="BU1437" s="58"/>
      <c r="BV1437" s="58"/>
      <c r="BW1437" s="58"/>
      <c r="BX1437" s="58"/>
      <c r="BY1437" s="58"/>
      <c r="BZ1437" s="58"/>
      <c r="CA1437" s="58"/>
      <c r="CB1437" s="58"/>
      <c r="CC1437" s="58"/>
      <c r="CD1437" s="58"/>
      <c r="CE1437" s="58"/>
      <c r="CF1437" s="58"/>
      <c r="CG1437" s="58"/>
      <c r="CH1437" s="58"/>
      <c r="CI1437" s="58"/>
      <c r="CJ1437" s="58"/>
    </row>
    <row r="1438" spans="1:88" s="71" customFormat="1" ht="12.75" customHeight="1" x14ac:dyDescent="0.2">
      <c r="A1438" s="76"/>
      <c r="B1438" s="63"/>
      <c r="C1438" s="60" t="s">
        <v>17</v>
      </c>
      <c r="D1438" s="68"/>
      <c r="E1438" s="70">
        <f t="shared" si="18"/>
        <v>0</v>
      </c>
      <c r="F1438" s="70"/>
      <c r="G1438" s="70"/>
      <c r="H1438" s="68"/>
      <c r="I1438" s="57"/>
      <c r="J1438" s="57"/>
      <c r="K1438" s="57"/>
      <c r="L1438" s="58"/>
      <c r="M1438" s="58"/>
      <c r="N1438" s="58"/>
      <c r="O1438" s="58"/>
      <c r="P1438" s="58"/>
      <c r="Q1438" s="58"/>
      <c r="R1438" s="58"/>
      <c r="S1438" s="58"/>
      <c r="T1438" s="58"/>
      <c r="U1438" s="58"/>
      <c r="V1438" s="58"/>
      <c r="W1438" s="58"/>
      <c r="X1438" s="58"/>
      <c r="Y1438" s="58"/>
      <c r="Z1438" s="58"/>
      <c r="AA1438" s="58"/>
      <c r="AB1438" s="58"/>
      <c r="AC1438" s="58"/>
      <c r="AD1438" s="58"/>
      <c r="AE1438" s="58"/>
      <c r="AF1438" s="58"/>
      <c r="AG1438" s="58"/>
      <c r="AH1438" s="58"/>
      <c r="AI1438" s="58"/>
      <c r="AJ1438" s="58"/>
      <c r="AK1438" s="58"/>
      <c r="AL1438" s="58"/>
      <c r="AM1438" s="58"/>
      <c r="AN1438" s="58"/>
      <c r="AO1438" s="58"/>
      <c r="AP1438" s="58"/>
      <c r="AQ1438" s="58"/>
      <c r="AR1438" s="58"/>
      <c r="AS1438" s="58"/>
      <c r="AT1438" s="58"/>
      <c r="AU1438" s="58"/>
      <c r="AV1438" s="58"/>
      <c r="AW1438" s="58"/>
      <c r="AX1438" s="58"/>
      <c r="AY1438" s="58"/>
      <c r="AZ1438" s="58"/>
      <c r="BA1438" s="58"/>
      <c r="BB1438" s="58"/>
      <c r="BC1438" s="58"/>
      <c r="BD1438" s="58"/>
      <c r="BE1438" s="58"/>
      <c r="BF1438" s="58"/>
      <c r="BG1438" s="58"/>
      <c r="BH1438" s="58"/>
      <c r="BI1438" s="58"/>
      <c r="BJ1438" s="58"/>
      <c r="BK1438" s="58"/>
      <c r="BL1438" s="58"/>
      <c r="BM1438" s="58"/>
      <c r="BN1438" s="58"/>
      <c r="BO1438" s="58"/>
      <c r="BP1438" s="58"/>
      <c r="BQ1438" s="58"/>
      <c r="BR1438" s="58"/>
      <c r="BS1438" s="58"/>
      <c r="BT1438" s="58"/>
      <c r="BU1438" s="58"/>
      <c r="BV1438" s="58"/>
      <c r="BW1438" s="58"/>
      <c r="BX1438" s="58"/>
      <c r="BY1438" s="58"/>
      <c r="BZ1438" s="58"/>
      <c r="CA1438" s="58"/>
      <c r="CB1438" s="58"/>
      <c r="CC1438" s="58"/>
      <c r="CD1438" s="58"/>
      <c r="CE1438" s="58"/>
      <c r="CF1438" s="58"/>
      <c r="CG1438" s="58"/>
      <c r="CH1438" s="58"/>
      <c r="CI1438" s="58"/>
      <c r="CJ1438" s="58"/>
    </row>
    <row r="1439" spans="1:88" s="71" customFormat="1" ht="12.75" customHeight="1" x14ac:dyDescent="0.2">
      <c r="A1439" s="18">
        <v>58</v>
      </c>
      <c r="B1439" s="69" t="s">
        <v>208</v>
      </c>
      <c r="C1439" s="60" t="s">
        <v>19</v>
      </c>
      <c r="D1439" s="68"/>
      <c r="E1439" s="70">
        <f t="shared" si="18"/>
        <v>1</v>
      </c>
      <c r="F1439" s="70">
        <v>1</v>
      </c>
      <c r="G1439" s="70"/>
      <c r="H1439" s="68"/>
      <c r="I1439" s="57"/>
      <c r="J1439" s="57"/>
      <c r="K1439" s="57"/>
      <c r="L1439" s="58"/>
      <c r="M1439" s="58"/>
      <c r="N1439" s="58"/>
      <c r="O1439" s="58"/>
      <c r="P1439" s="58"/>
      <c r="Q1439" s="58"/>
      <c r="R1439" s="58"/>
      <c r="S1439" s="58"/>
      <c r="T1439" s="58"/>
      <c r="U1439" s="58"/>
      <c r="V1439" s="58"/>
      <c r="W1439" s="58"/>
      <c r="X1439" s="58"/>
      <c r="Y1439" s="58"/>
      <c r="Z1439" s="58"/>
      <c r="AA1439" s="58"/>
      <c r="AB1439" s="58"/>
      <c r="AC1439" s="58"/>
      <c r="AD1439" s="58"/>
      <c r="AE1439" s="58"/>
      <c r="AF1439" s="58"/>
      <c r="AG1439" s="58"/>
      <c r="AH1439" s="58"/>
      <c r="AI1439" s="58"/>
      <c r="AJ1439" s="58"/>
      <c r="AK1439" s="58"/>
      <c r="AL1439" s="58"/>
      <c r="AM1439" s="58"/>
      <c r="AN1439" s="58"/>
      <c r="AO1439" s="58"/>
      <c r="AP1439" s="58"/>
      <c r="AQ1439" s="58"/>
      <c r="AR1439" s="58"/>
      <c r="AS1439" s="58"/>
      <c r="AT1439" s="58"/>
      <c r="AU1439" s="58"/>
      <c r="AV1439" s="58"/>
      <c r="AW1439" s="58"/>
      <c r="AX1439" s="58"/>
      <c r="AY1439" s="58"/>
      <c r="AZ1439" s="58"/>
      <c r="BA1439" s="58"/>
      <c r="BB1439" s="58"/>
      <c r="BC1439" s="58"/>
      <c r="BD1439" s="58"/>
      <c r="BE1439" s="58"/>
      <c r="BF1439" s="58"/>
      <c r="BG1439" s="58"/>
      <c r="BH1439" s="58"/>
      <c r="BI1439" s="58"/>
      <c r="BJ1439" s="58"/>
      <c r="BK1439" s="58"/>
      <c r="BL1439" s="58"/>
      <c r="BM1439" s="58"/>
      <c r="BN1439" s="58"/>
      <c r="BO1439" s="58"/>
      <c r="BP1439" s="58"/>
      <c r="BQ1439" s="58"/>
      <c r="BR1439" s="58"/>
      <c r="BS1439" s="58"/>
      <c r="BT1439" s="58"/>
      <c r="BU1439" s="58"/>
      <c r="BV1439" s="58"/>
      <c r="BW1439" s="58"/>
      <c r="BX1439" s="58"/>
      <c r="BY1439" s="58"/>
      <c r="BZ1439" s="58"/>
      <c r="CA1439" s="58"/>
      <c r="CB1439" s="58"/>
      <c r="CC1439" s="58"/>
      <c r="CD1439" s="58"/>
      <c r="CE1439" s="58"/>
      <c r="CF1439" s="58"/>
      <c r="CG1439" s="58"/>
      <c r="CH1439" s="58"/>
      <c r="CI1439" s="58"/>
      <c r="CJ1439" s="58"/>
    </row>
    <row r="1440" spans="1:88" s="71" customFormat="1" ht="12.75" customHeight="1" x14ac:dyDescent="0.2">
      <c r="A1440" s="72"/>
      <c r="B1440" s="73"/>
      <c r="C1440" s="60" t="s">
        <v>17</v>
      </c>
      <c r="D1440" s="61"/>
      <c r="E1440" s="70">
        <f t="shared" si="18"/>
        <v>72.039000000000001</v>
      </c>
      <c r="F1440" s="70">
        <f>F1442+F1444+F1446+F1448</f>
        <v>72.039000000000001</v>
      </c>
      <c r="G1440" s="70">
        <f>G1442+G1444+G1446+G1448</f>
        <v>0</v>
      </c>
      <c r="H1440" s="61"/>
      <c r="I1440" s="57"/>
      <c r="J1440" s="57"/>
      <c r="K1440" s="57"/>
      <c r="L1440" s="58"/>
      <c r="M1440" s="58"/>
      <c r="N1440" s="58"/>
      <c r="O1440" s="58"/>
      <c r="P1440" s="58"/>
      <c r="Q1440" s="58"/>
      <c r="R1440" s="58"/>
      <c r="S1440" s="58"/>
      <c r="T1440" s="58"/>
      <c r="U1440" s="58"/>
      <c r="V1440" s="58"/>
      <c r="W1440" s="58"/>
      <c r="X1440" s="58"/>
      <c r="Y1440" s="58"/>
      <c r="Z1440" s="58"/>
      <c r="AA1440" s="58"/>
      <c r="AB1440" s="58"/>
      <c r="AC1440" s="58"/>
      <c r="AD1440" s="58"/>
      <c r="AE1440" s="58"/>
      <c r="AF1440" s="58"/>
      <c r="AG1440" s="58"/>
      <c r="AH1440" s="58"/>
      <c r="AI1440" s="58"/>
      <c r="AJ1440" s="58"/>
      <c r="AK1440" s="58"/>
      <c r="AL1440" s="58"/>
      <c r="AM1440" s="58"/>
      <c r="AN1440" s="58"/>
      <c r="AO1440" s="58"/>
      <c r="AP1440" s="58"/>
      <c r="AQ1440" s="58"/>
      <c r="AR1440" s="58"/>
      <c r="AS1440" s="58"/>
      <c r="AT1440" s="58"/>
      <c r="AU1440" s="58"/>
      <c r="AV1440" s="58"/>
      <c r="AW1440" s="58"/>
      <c r="AX1440" s="58"/>
      <c r="AY1440" s="58"/>
      <c r="AZ1440" s="58"/>
      <c r="BA1440" s="58"/>
      <c r="BB1440" s="58"/>
      <c r="BC1440" s="58"/>
      <c r="BD1440" s="58"/>
      <c r="BE1440" s="58"/>
      <c r="BF1440" s="58"/>
      <c r="BG1440" s="58"/>
      <c r="BH1440" s="58"/>
      <c r="BI1440" s="58"/>
      <c r="BJ1440" s="58"/>
      <c r="BK1440" s="58"/>
      <c r="BL1440" s="58"/>
      <c r="BM1440" s="58"/>
      <c r="BN1440" s="58"/>
      <c r="BO1440" s="58"/>
      <c r="BP1440" s="58"/>
      <c r="BQ1440" s="58"/>
      <c r="BR1440" s="58"/>
      <c r="BS1440" s="58"/>
      <c r="BT1440" s="58"/>
      <c r="BU1440" s="58"/>
      <c r="BV1440" s="58"/>
      <c r="BW1440" s="58"/>
      <c r="BX1440" s="58"/>
      <c r="BY1440" s="58"/>
      <c r="BZ1440" s="58"/>
      <c r="CA1440" s="58"/>
      <c r="CB1440" s="58"/>
      <c r="CC1440" s="58"/>
      <c r="CD1440" s="58"/>
      <c r="CE1440" s="58"/>
      <c r="CF1440" s="58"/>
      <c r="CG1440" s="58"/>
      <c r="CH1440" s="58"/>
      <c r="CI1440" s="58"/>
      <c r="CJ1440" s="58"/>
    </row>
    <row r="1441" spans="1:110" s="71" customFormat="1" ht="12.75" customHeight="1" x14ac:dyDescent="0.2">
      <c r="A1441" s="72"/>
      <c r="B1441" s="63" t="s">
        <v>143</v>
      </c>
      <c r="C1441" s="60" t="s">
        <v>20</v>
      </c>
      <c r="D1441" s="60"/>
      <c r="E1441" s="70">
        <f t="shared" si="18"/>
        <v>0.17399999999999999</v>
      </c>
      <c r="F1441" s="70">
        <v>0.17399999999999999</v>
      </c>
      <c r="G1441" s="70"/>
      <c r="H1441" s="60"/>
      <c r="I1441" s="57"/>
      <c r="J1441" s="57"/>
      <c r="K1441" s="57"/>
      <c r="L1441" s="58"/>
      <c r="M1441" s="58"/>
      <c r="N1441" s="58"/>
      <c r="O1441" s="58"/>
      <c r="P1441" s="58"/>
      <c r="Q1441" s="58"/>
      <c r="R1441" s="58"/>
      <c r="S1441" s="58"/>
      <c r="T1441" s="58"/>
      <c r="U1441" s="58"/>
      <c r="V1441" s="58"/>
      <c r="W1441" s="58"/>
      <c r="X1441" s="58"/>
      <c r="Y1441" s="58"/>
      <c r="Z1441" s="58"/>
      <c r="AA1441" s="58"/>
      <c r="AB1441" s="58"/>
      <c r="AC1441" s="58"/>
      <c r="AD1441" s="58"/>
      <c r="AE1441" s="58"/>
      <c r="AF1441" s="58"/>
      <c r="AG1441" s="58"/>
      <c r="AH1441" s="58"/>
      <c r="AI1441" s="58"/>
      <c r="AJ1441" s="58"/>
      <c r="AK1441" s="58"/>
      <c r="AL1441" s="58"/>
      <c r="AM1441" s="58"/>
      <c r="AN1441" s="58"/>
      <c r="AO1441" s="58"/>
      <c r="AP1441" s="58"/>
      <c r="AQ1441" s="58"/>
      <c r="AR1441" s="58"/>
      <c r="AS1441" s="58"/>
      <c r="AT1441" s="58"/>
      <c r="AU1441" s="58"/>
      <c r="AV1441" s="58"/>
      <c r="AW1441" s="58"/>
      <c r="AX1441" s="58"/>
      <c r="AY1441" s="58"/>
      <c r="AZ1441" s="58"/>
      <c r="BA1441" s="58"/>
      <c r="BB1441" s="58"/>
      <c r="BC1441" s="58"/>
      <c r="BD1441" s="58"/>
      <c r="BE1441" s="58"/>
      <c r="BF1441" s="58"/>
      <c r="BG1441" s="58"/>
      <c r="BH1441" s="58"/>
      <c r="BI1441" s="58"/>
      <c r="BJ1441" s="58"/>
      <c r="BK1441" s="58"/>
      <c r="BL1441" s="58"/>
      <c r="BM1441" s="58"/>
      <c r="BN1441" s="58"/>
      <c r="BO1441" s="58"/>
      <c r="BP1441" s="58"/>
      <c r="BQ1441" s="58"/>
      <c r="BR1441" s="58"/>
      <c r="BS1441" s="58"/>
      <c r="BT1441" s="58"/>
      <c r="BU1441" s="58"/>
      <c r="BV1441" s="58"/>
      <c r="BW1441" s="58"/>
      <c r="BX1441" s="58"/>
      <c r="BY1441" s="58"/>
      <c r="BZ1441" s="58"/>
      <c r="CA1441" s="58"/>
      <c r="CB1441" s="58"/>
      <c r="CC1441" s="58"/>
      <c r="CD1441" s="58"/>
      <c r="CE1441" s="58"/>
      <c r="CF1441" s="58"/>
      <c r="CG1441" s="58"/>
      <c r="CH1441" s="58"/>
      <c r="CI1441" s="58"/>
      <c r="CJ1441" s="58"/>
    </row>
    <row r="1442" spans="1:110" s="71" customFormat="1" ht="12.75" customHeight="1" x14ac:dyDescent="0.2">
      <c r="A1442" s="72"/>
      <c r="B1442" s="63"/>
      <c r="C1442" s="60" t="s">
        <v>17</v>
      </c>
      <c r="D1442" s="60"/>
      <c r="E1442" s="70">
        <f t="shared" si="18"/>
        <v>72.039000000000001</v>
      </c>
      <c r="F1442" s="70">
        <v>72.039000000000001</v>
      </c>
      <c r="G1442" s="70"/>
      <c r="H1442" s="60"/>
      <c r="I1442" s="57"/>
      <c r="J1442" s="57"/>
      <c r="K1442" s="57"/>
      <c r="L1442" s="58"/>
      <c r="M1442" s="58"/>
      <c r="N1442" s="58"/>
      <c r="O1442" s="58"/>
      <c r="P1442" s="58"/>
      <c r="Q1442" s="58"/>
      <c r="R1442" s="58"/>
      <c r="S1442" s="58"/>
      <c r="T1442" s="58"/>
      <c r="U1442" s="58"/>
      <c r="V1442" s="58"/>
      <c r="W1442" s="58"/>
      <c r="X1442" s="58"/>
      <c r="Y1442" s="58"/>
      <c r="Z1442" s="58"/>
      <c r="AA1442" s="58"/>
      <c r="AB1442" s="58"/>
      <c r="AC1442" s="58"/>
      <c r="AD1442" s="58"/>
      <c r="AE1442" s="58"/>
      <c r="AF1442" s="58"/>
      <c r="AG1442" s="58"/>
      <c r="AH1442" s="58"/>
      <c r="AI1442" s="58"/>
      <c r="AJ1442" s="58"/>
      <c r="AK1442" s="58"/>
      <c r="AL1442" s="58"/>
      <c r="AM1442" s="58"/>
      <c r="AN1442" s="58"/>
      <c r="AO1442" s="58"/>
      <c r="AP1442" s="58"/>
      <c r="AQ1442" s="58"/>
      <c r="AR1442" s="58"/>
      <c r="AS1442" s="58"/>
      <c r="AT1442" s="58"/>
      <c r="AU1442" s="58"/>
      <c r="AV1442" s="58"/>
      <c r="AW1442" s="58"/>
      <c r="AX1442" s="58"/>
      <c r="AY1442" s="58"/>
      <c r="AZ1442" s="58"/>
      <c r="BA1442" s="58"/>
      <c r="BB1442" s="58"/>
      <c r="BC1442" s="58"/>
      <c r="BD1442" s="58"/>
      <c r="BE1442" s="58"/>
      <c r="BF1442" s="58"/>
      <c r="BG1442" s="58"/>
      <c r="BH1442" s="58"/>
      <c r="BI1442" s="58"/>
      <c r="BJ1442" s="58"/>
      <c r="BK1442" s="58"/>
      <c r="BL1442" s="58"/>
      <c r="BM1442" s="58"/>
      <c r="BN1442" s="58"/>
      <c r="BO1442" s="58"/>
      <c r="BP1442" s="58"/>
      <c r="BQ1442" s="58"/>
      <c r="BR1442" s="58"/>
      <c r="BS1442" s="58"/>
      <c r="BT1442" s="58"/>
      <c r="BU1442" s="58"/>
      <c r="BV1442" s="58"/>
      <c r="BW1442" s="58"/>
      <c r="BX1442" s="58"/>
      <c r="BY1442" s="58"/>
      <c r="BZ1442" s="58"/>
      <c r="CA1442" s="58"/>
      <c r="CB1442" s="58"/>
      <c r="CC1442" s="58"/>
      <c r="CD1442" s="58"/>
      <c r="CE1442" s="58"/>
      <c r="CF1442" s="58"/>
      <c r="CG1442" s="58"/>
      <c r="CH1442" s="58"/>
      <c r="CI1442" s="58"/>
      <c r="CJ1442" s="58"/>
    </row>
    <row r="1443" spans="1:110" s="71" customFormat="1" ht="12.75" customHeight="1" x14ac:dyDescent="0.2">
      <c r="A1443" s="72"/>
      <c r="B1443" s="63" t="s">
        <v>145</v>
      </c>
      <c r="C1443" s="60" t="s">
        <v>20</v>
      </c>
      <c r="D1443" s="60"/>
      <c r="E1443" s="70">
        <f t="shared" si="18"/>
        <v>0</v>
      </c>
      <c r="F1443" s="70"/>
      <c r="G1443" s="70"/>
      <c r="H1443" s="60"/>
      <c r="I1443" s="57"/>
      <c r="J1443" s="57"/>
      <c r="K1443" s="57"/>
      <c r="L1443" s="58"/>
      <c r="M1443" s="58"/>
      <c r="N1443" s="58"/>
      <c r="O1443" s="58"/>
      <c r="P1443" s="58"/>
      <c r="Q1443" s="58"/>
      <c r="R1443" s="58"/>
      <c r="S1443" s="58"/>
      <c r="T1443" s="58"/>
      <c r="U1443" s="58"/>
      <c r="V1443" s="58"/>
      <c r="W1443" s="58"/>
      <c r="X1443" s="58"/>
      <c r="Y1443" s="58"/>
      <c r="Z1443" s="58"/>
      <c r="AA1443" s="58"/>
      <c r="AB1443" s="58"/>
      <c r="AC1443" s="58"/>
      <c r="AD1443" s="58"/>
      <c r="AE1443" s="58"/>
      <c r="AF1443" s="58"/>
      <c r="AG1443" s="58"/>
      <c r="AH1443" s="58"/>
      <c r="AI1443" s="58"/>
      <c r="AJ1443" s="58"/>
      <c r="AK1443" s="58"/>
      <c r="AL1443" s="58"/>
      <c r="AM1443" s="58"/>
      <c r="AN1443" s="58"/>
      <c r="AO1443" s="58"/>
      <c r="AP1443" s="58"/>
      <c r="AQ1443" s="58"/>
      <c r="AR1443" s="58"/>
      <c r="AS1443" s="58"/>
      <c r="AT1443" s="58"/>
      <c r="AU1443" s="58"/>
      <c r="AV1443" s="58"/>
      <c r="AW1443" s="58"/>
      <c r="AX1443" s="58"/>
      <c r="AY1443" s="58"/>
      <c r="AZ1443" s="58"/>
      <c r="BA1443" s="58"/>
      <c r="BB1443" s="58"/>
      <c r="BC1443" s="58"/>
      <c r="BD1443" s="58"/>
      <c r="BE1443" s="58"/>
      <c r="BF1443" s="58"/>
      <c r="BG1443" s="58"/>
      <c r="BH1443" s="58"/>
      <c r="BI1443" s="58"/>
      <c r="BJ1443" s="58"/>
      <c r="BK1443" s="58"/>
      <c r="BL1443" s="58"/>
      <c r="BM1443" s="58"/>
      <c r="BN1443" s="58"/>
      <c r="BO1443" s="58"/>
      <c r="BP1443" s="58"/>
      <c r="BQ1443" s="58"/>
      <c r="BR1443" s="58"/>
      <c r="BS1443" s="58"/>
      <c r="BT1443" s="58"/>
      <c r="BU1443" s="58"/>
      <c r="BV1443" s="58"/>
      <c r="BW1443" s="58"/>
      <c r="BX1443" s="58"/>
      <c r="BY1443" s="58"/>
      <c r="BZ1443" s="58"/>
      <c r="CA1443" s="58"/>
      <c r="CB1443" s="58"/>
      <c r="CC1443" s="58"/>
      <c r="CD1443" s="58"/>
      <c r="CE1443" s="58"/>
      <c r="CF1443" s="58"/>
      <c r="CG1443" s="58"/>
      <c r="CH1443" s="58"/>
      <c r="CI1443" s="58"/>
      <c r="CJ1443" s="58"/>
    </row>
    <row r="1444" spans="1:110" s="71" customFormat="1" ht="12.75" customHeight="1" x14ac:dyDescent="0.2">
      <c r="A1444" s="72"/>
      <c r="B1444" s="63"/>
      <c r="C1444" s="60" t="s">
        <v>17</v>
      </c>
      <c r="D1444" s="60"/>
      <c r="E1444" s="70">
        <f t="shared" si="18"/>
        <v>0</v>
      </c>
      <c r="F1444" s="70"/>
      <c r="G1444" s="70"/>
      <c r="H1444" s="60"/>
      <c r="I1444" s="57"/>
      <c r="J1444" s="57"/>
      <c r="K1444" s="57"/>
      <c r="L1444" s="58"/>
      <c r="M1444" s="58"/>
      <c r="N1444" s="58"/>
      <c r="O1444" s="58"/>
      <c r="P1444" s="58"/>
      <c r="Q1444" s="58"/>
      <c r="R1444" s="58"/>
      <c r="S1444" s="58"/>
      <c r="T1444" s="58"/>
      <c r="U1444" s="58"/>
      <c r="V1444" s="58"/>
      <c r="W1444" s="58"/>
      <c r="X1444" s="58"/>
      <c r="Y1444" s="58"/>
      <c r="Z1444" s="58"/>
      <c r="AA1444" s="58"/>
      <c r="AB1444" s="58"/>
      <c r="AC1444" s="58"/>
      <c r="AD1444" s="58"/>
      <c r="AE1444" s="58"/>
      <c r="AF1444" s="58"/>
      <c r="AG1444" s="58"/>
      <c r="AH1444" s="58"/>
      <c r="AI1444" s="58"/>
      <c r="AJ1444" s="58"/>
      <c r="AK1444" s="58"/>
      <c r="AL1444" s="58"/>
      <c r="AM1444" s="58"/>
      <c r="AN1444" s="58"/>
      <c r="AO1444" s="58"/>
      <c r="AP1444" s="58"/>
      <c r="AQ1444" s="58"/>
      <c r="AR1444" s="58"/>
      <c r="AS1444" s="58"/>
      <c r="AT1444" s="58"/>
      <c r="AU1444" s="58"/>
      <c r="AV1444" s="58"/>
      <c r="AW1444" s="58"/>
      <c r="AX1444" s="58"/>
      <c r="AY1444" s="58"/>
      <c r="AZ1444" s="58"/>
      <c r="BA1444" s="58"/>
      <c r="BB1444" s="58"/>
      <c r="BC1444" s="58"/>
      <c r="BD1444" s="58"/>
      <c r="BE1444" s="58"/>
      <c r="BF1444" s="58"/>
      <c r="BG1444" s="58"/>
      <c r="BH1444" s="58"/>
      <c r="BI1444" s="58"/>
      <c r="BJ1444" s="58"/>
      <c r="BK1444" s="58"/>
      <c r="BL1444" s="58"/>
      <c r="BM1444" s="58"/>
      <c r="BN1444" s="58"/>
      <c r="BO1444" s="58"/>
      <c r="BP1444" s="58"/>
      <c r="BQ1444" s="58"/>
      <c r="BR1444" s="58"/>
      <c r="BS1444" s="58"/>
      <c r="BT1444" s="58"/>
      <c r="BU1444" s="58"/>
      <c r="BV1444" s="58"/>
      <c r="BW1444" s="58"/>
      <c r="BX1444" s="58"/>
      <c r="BY1444" s="58"/>
      <c r="BZ1444" s="58"/>
      <c r="CA1444" s="58"/>
      <c r="CB1444" s="58"/>
      <c r="CC1444" s="58"/>
      <c r="CD1444" s="58"/>
      <c r="CE1444" s="58"/>
      <c r="CF1444" s="58"/>
      <c r="CG1444" s="58"/>
      <c r="CH1444" s="58"/>
      <c r="CI1444" s="58"/>
      <c r="CJ1444" s="58"/>
    </row>
    <row r="1445" spans="1:110" s="71" customFormat="1" ht="12.75" customHeight="1" x14ac:dyDescent="0.2">
      <c r="A1445" s="72"/>
      <c r="B1445" s="67" t="s">
        <v>147</v>
      </c>
      <c r="C1445" s="60" t="s">
        <v>148</v>
      </c>
      <c r="D1445" s="60"/>
      <c r="E1445" s="70">
        <f t="shared" si="18"/>
        <v>0</v>
      </c>
      <c r="F1445" s="70"/>
      <c r="G1445" s="70"/>
      <c r="H1445" s="60"/>
      <c r="I1445" s="57"/>
      <c r="J1445" s="57"/>
      <c r="K1445" s="57"/>
      <c r="L1445" s="58"/>
      <c r="M1445" s="58"/>
      <c r="N1445" s="58"/>
      <c r="O1445" s="58"/>
      <c r="P1445" s="58"/>
      <c r="Q1445" s="58"/>
      <c r="R1445" s="58"/>
      <c r="S1445" s="58"/>
      <c r="T1445" s="58"/>
      <c r="U1445" s="58"/>
      <c r="V1445" s="58"/>
      <c r="W1445" s="58"/>
      <c r="X1445" s="58"/>
      <c r="Y1445" s="58"/>
      <c r="Z1445" s="58"/>
      <c r="AA1445" s="58"/>
      <c r="AB1445" s="58"/>
      <c r="AC1445" s="58"/>
      <c r="AD1445" s="58"/>
      <c r="AE1445" s="58"/>
      <c r="AF1445" s="58"/>
      <c r="AG1445" s="58"/>
      <c r="AH1445" s="58"/>
      <c r="AI1445" s="58"/>
      <c r="AJ1445" s="58"/>
      <c r="AK1445" s="58"/>
      <c r="AL1445" s="58"/>
      <c r="AM1445" s="58"/>
      <c r="AN1445" s="58"/>
      <c r="AO1445" s="58"/>
      <c r="AP1445" s="58"/>
      <c r="AQ1445" s="58"/>
      <c r="AR1445" s="58"/>
      <c r="AS1445" s="58"/>
      <c r="AT1445" s="58"/>
      <c r="AU1445" s="58"/>
      <c r="AV1445" s="58"/>
      <c r="AW1445" s="58"/>
      <c r="AX1445" s="58"/>
      <c r="AY1445" s="58"/>
      <c r="AZ1445" s="58"/>
      <c r="BA1445" s="58"/>
      <c r="BB1445" s="58"/>
      <c r="BC1445" s="58"/>
      <c r="BD1445" s="58"/>
      <c r="BE1445" s="58"/>
      <c r="BF1445" s="58"/>
      <c r="BG1445" s="58"/>
      <c r="BH1445" s="58"/>
      <c r="BI1445" s="58"/>
      <c r="BJ1445" s="58"/>
      <c r="BK1445" s="58"/>
      <c r="BL1445" s="58"/>
      <c r="BM1445" s="58"/>
      <c r="BN1445" s="58"/>
      <c r="BO1445" s="58"/>
      <c r="BP1445" s="58"/>
      <c r="BQ1445" s="58"/>
      <c r="BR1445" s="58"/>
      <c r="BS1445" s="58"/>
      <c r="BT1445" s="58"/>
      <c r="BU1445" s="58"/>
      <c r="BV1445" s="58"/>
      <c r="BW1445" s="58"/>
      <c r="BX1445" s="58"/>
      <c r="BY1445" s="58"/>
      <c r="BZ1445" s="58"/>
      <c r="CA1445" s="58"/>
      <c r="CB1445" s="58"/>
      <c r="CC1445" s="58"/>
      <c r="CD1445" s="58"/>
      <c r="CE1445" s="58"/>
      <c r="CF1445" s="58"/>
      <c r="CG1445" s="58"/>
      <c r="CH1445" s="58"/>
      <c r="CI1445" s="58"/>
      <c r="CJ1445" s="58"/>
    </row>
    <row r="1446" spans="1:110" s="71" customFormat="1" ht="12.75" customHeight="1" x14ac:dyDescent="0.2">
      <c r="A1446" s="72"/>
      <c r="B1446" s="67"/>
      <c r="C1446" s="60" t="s">
        <v>17</v>
      </c>
      <c r="D1446" s="60"/>
      <c r="E1446" s="70">
        <f t="shared" si="18"/>
        <v>0</v>
      </c>
      <c r="F1446" s="70"/>
      <c r="G1446" s="70"/>
      <c r="H1446" s="60"/>
      <c r="I1446" s="57"/>
      <c r="J1446" s="57"/>
      <c r="K1446" s="57"/>
      <c r="L1446" s="58"/>
      <c r="M1446" s="58"/>
      <c r="N1446" s="58"/>
      <c r="O1446" s="58"/>
      <c r="P1446" s="58"/>
      <c r="Q1446" s="58"/>
      <c r="R1446" s="58"/>
      <c r="S1446" s="58"/>
      <c r="T1446" s="58"/>
      <c r="U1446" s="58"/>
      <c r="V1446" s="58"/>
      <c r="W1446" s="58"/>
      <c r="X1446" s="58"/>
      <c r="Y1446" s="58"/>
      <c r="Z1446" s="58"/>
      <c r="AA1446" s="58"/>
      <c r="AB1446" s="58"/>
      <c r="AC1446" s="58"/>
      <c r="AD1446" s="58"/>
      <c r="AE1446" s="58"/>
      <c r="AF1446" s="58"/>
      <c r="AG1446" s="58"/>
      <c r="AH1446" s="58"/>
      <c r="AI1446" s="58"/>
      <c r="AJ1446" s="58"/>
      <c r="AK1446" s="58"/>
      <c r="AL1446" s="58"/>
      <c r="AM1446" s="58"/>
      <c r="AN1446" s="58"/>
      <c r="AO1446" s="58"/>
      <c r="AP1446" s="58"/>
      <c r="AQ1446" s="58"/>
      <c r="AR1446" s="58"/>
      <c r="AS1446" s="58"/>
      <c r="AT1446" s="58"/>
      <c r="AU1446" s="58"/>
      <c r="AV1446" s="58"/>
      <c r="AW1446" s="58"/>
      <c r="AX1446" s="58"/>
      <c r="AY1446" s="58"/>
      <c r="AZ1446" s="58"/>
      <c r="BA1446" s="58"/>
      <c r="BB1446" s="58"/>
      <c r="BC1446" s="58"/>
      <c r="BD1446" s="58"/>
      <c r="BE1446" s="58"/>
      <c r="BF1446" s="58"/>
      <c r="BG1446" s="58"/>
      <c r="BH1446" s="58"/>
      <c r="BI1446" s="58"/>
      <c r="BJ1446" s="58"/>
      <c r="BK1446" s="58"/>
      <c r="BL1446" s="58"/>
      <c r="BM1446" s="58"/>
      <c r="BN1446" s="58"/>
      <c r="BO1446" s="58"/>
      <c r="BP1446" s="58"/>
      <c r="BQ1446" s="58"/>
      <c r="BR1446" s="58"/>
      <c r="BS1446" s="58"/>
      <c r="BT1446" s="58"/>
      <c r="BU1446" s="58"/>
      <c r="BV1446" s="58"/>
      <c r="BW1446" s="58"/>
      <c r="BX1446" s="58"/>
      <c r="BY1446" s="58"/>
      <c r="BZ1446" s="58"/>
      <c r="CA1446" s="58"/>
      <c r="CB1446" s="58"/>
      <c r="CC1446" s="58"/>
      <c r="CD1446" s="58"/>
      <c r="CE1446" s="58"/>
      <c r="CF1446" s="58"/>
      <c r="CG1446" s="58"/>
      <c r="CH1446" s="58"/>
      <c r="CI1446" s="58"/>
      <c r="CJ1446" s="58"/>
    </row>
    <row r="1447" spans="1:110" s="71" customFormat="1" ht="12.75" customHeight="1" x14ac:dyDescent="0.2">
      <c r="A1447" s="72"/>
      <c r="B1447" s="63" t="s">
        <v>150</v>
      </c>
      <c r="C1447" s="60" t="s">
        <v>64</v>
      </c>
      <c r="D1447" s="68"/>
      <c r="E1447" s="70">
        <f t="shared" si="18"/>
        <v>0</v>
      </c>
      <c r="F1447" s="70"/>
      <c r="G1447" s="70"/>
      <c r="H1447" s="68"/>
      <c r="I1447" s="57"/>
      <c r="J1447" s="57"/>
      <c r="K1447" s="57"/>
      <c r="L1447" s="58"/>
      <c r="M1447" s="58"/>
      <c r="N1447" s="58"/>
      <c r="O1447" s="58"/>
      <c r="P1447" s="58"/>
      <c r="Q1447" s="58"/>
      <c r="R1447" s="58"/>
      <c r="S1447" s="58"/>
      <c r="T1447" s="58"/>
      <c r="U1447" s="58"/>
      <c r="V1447" s="58"/>
      <c r="W1447" s="58"/>
      <c r="X1447" s="58"/>
      <c r="Y1447" s="58"/>
      <c r="Z1447" s="58"/>
      <c r="AA1447" s="58"/>
      <c r="AB1447" s="58"/>
      <c r="AC1447" s="58"/>
      <c r="AD1447" s="58"/>
      <c r="AE1447" s="58"/>
      <c r="AF1447" s="58"/>
      <c r="AG1447" s="58"/>
      <c r="AH1447" s="58"/>
      <c r="AI1447" s="58"/>
      <c r="AJ1447" s="58"/>
      <c r="AK1447" s="58"/>
      <c r="AL1447" s="58"/>
      <c r="AM1447" s="58"/>
      <c r="AN1447" s="58"/>
      <c r="AO1447" s="58"/>
      <c r="AP1447" s="58"/>
      <c r="AQ1447" s="58"/>
      <c r="AR1447" s="58"/>
      <c r="AS1447" s="58"/>
      <c r="AT1447" s="58"/>
      <c r="AU1447" s="58"/>
      <c r="AV1447" s="58"/>
      <c r="AW1447" s="58"/>
      <c r="AX1447" s="58"/>
      <c r="AY1447" s="58"/>
      <c r="AZ1447" s="58"/>
      <c r="BA1447" s="58"/>
      <c r="BB1447" s="58"/>
      <c r="BC1447" s="58"/>
      <c r="BD1447" s="58"/>
      <c r="BE1447" s="58"/>
      <c r="BF1447" s="58"/>
      <c r="BG1447" s="58"/>
      <c r="BH1447" s="58"/>
      <c r="BI1447" s="58"/>
      <c r="BJ1447" s="58"/>
      <c r="BK1447" s="58"/>
      <c r="BL1447" s="58"/>
      <c r="BM1447" s="58"/>
      <c r="BN1447" s="58"/>
      <c r="BO1447" s="58"/>
      <c r="BP1447" s="58"/>
      <c r="BQ1447" s="58"/>
      <c r="BR1447" s="58"/>
      <c r="BS1447" s="58"/>
      <c r="BT1447" s="58"/>
      <c r="BU1447" s="58"/>
      <c r="BV1447" s="58"/>
      <c r="BW1447" s="58"/>
      <c r="BX1447" s="58"/>
      <c r="BY1447" s="58"/>
      <c r="BZ1447" s="58"/>
      <c r="CA1447" s="58"/>
      <c r="CB1447" s="58"/>
      <c r="CC1447" s="58"/>
      <c r="CD1447" s="58"/>
      <c r="CE1447" s="58"/>
      <c r="CF1447" s="58"/>
      <c r="CG1447" s="58"/>
      <c r="CH1447" s="58"/>
      <c r="CI1447" s="58"/>
      <c r="CJ1447" s="58"/>
    </row>
    <row r="1448" spans="1:110" s="71" customFormat="1" ht="12.75" customHeight="1" x14ac:dyDescent="0.2">
      <c r="A1448" s="76"/>
      <c r="B1448" s="63"/>
      <c r="C1448" s="60" t="s">
        <v>17</v>
      </c>
      <c r="D1448" s="68"/>
      <c r="E1448" s="70">
        <f t="shared" si="18"/>
        <v>0</v>
      </c>
      <c r="F1448" s="70"/>
      <c r="G1448" s="70"/>
      <c r="H1448" s="68"/>
      <c r="I1448" s="57"/>
      <c r="J1448" s="57"/>
      <c r="K1448" s="57"/>
      <c r="L1448" s="58"/>
      <c r="M1448" s="58"/>
      <c r="N1448" s="58"/>
      <c r="O1448" s="58"/>
      <c r="P1448" s="58"/>
      <c r="Q1448" s="58"/>
      <c r="R1448" s="58"/>
      <c r="S1448" s="58"/>
      <c r="T1448" s="58"/>
      <c r="U1448" s="58"/>
      <c r="V1448" s="58"/>
      <c r="W1448" s="58"/>
      <c r="X1448" s="58"/>
      <c r="Y1448" s="58"/>
      <c r="Z1448" s="58"/>
      <c r="AA1448" s="58"/>
      <c r="AB1448" s="58"/>
      <c r="AC1448" s="58"/>
      <c r="AD1448" s="58"/>
      <c r="AE1448" s="58"/>
      <c r="AF1448" s="58"/>
      <c r="AG1448" s="58"/>
      <c r="AH1448" s="58"/>
      <c r="AI1448" s="58"/>
      <c r="AJ1448" s="58"/>
      <c r="AK1448" s="58"/>
      <c r="AL1448" s="58"/>
      <c r="AM1448" s="58"/>
      <c r="AN1448" s="58"/>
      <c r="AO1448" s="58"/>
      <c r="AP1448" s="58"/>
      <c r="AQ1448" s="58"/>
      <c r="AR1448" s="58"/>
      <c r="AS1448" s="58"/>
      <c r="AT1448" s="58"/>
      <c r="AU1448" s="58"/>
      <c r="AV1448" s="58"/>
      <c r="AW1448" s="58"/>
      <c r="AX1448" s="58"/>
      <c r="AY1448" s="58"/>
      <c r="AZ1448" s="58"/>
      <c r="BA1448" s="58"/>
      <c r="BB1448" s="58"/>
      <c r="BC1448" s="58"/>
      <c r="BD1448" s="58"/>
      <c r="BE1448" s="58"/>
      <c r="BF1448" s="58"/>
      <c r="BG1448" s="58"/>
      <c r="BH1448" s="58"/>
      <c r="BI1448" s="58"/>
      <c r="BJ1448" s="58"/>
      <c r="BK1448" s="58"/>
      <c r="BL1448" s="58"/>
      <c r="BM1448" s="58"/>
      <c r="BN1448" s="58"/>
      <c r="BO1448" s="58"/>
      <c r="BP1448" s="58"/>
      <c r="BQ1448" s="58"/>
      <c r="BR1448" s="58"/>
      <c r="BS1448" s="58"/>
      <c r="BT1448" s="58"/>
      <c r="BU1448" s="58"/>
      <c r="BV1448" s="58"/>
      <c r="BW1448" s="58"/>
      <c r="BX1448" s="58"/>
      <c r="BY1448" s="58"/>
      <c r="BZ1448" s="58"/>
      <c r="CA1448" s="58"/>
      <c r="CB1448" s="58"/>
      <c r="CC1448" s="58"/>
      <c r="CD1448" s="58"/>
      <c r="CE1448" s="58"/>
      <c r="CF1448" s="58"/>
      <c r="CG1448" s="58"/>
      <c r="CH1448" s="58"/>
      <c r="CI1448" s="58"/>
      <c r="CJ1448" s="58"/>
    </row>
    <row r="1449" spans="1:110" s="57" customFormat="1" ht="12.75" customHeight="1" x14ac:dyDescent="0.2">
      <c r="A1449" s="18">
        <v>59</v>
      </c>
      <c r="B1449" s="69" t="s">
        <v>209</v>
      </c>
      <c r="C1449" s="60"/>
      <c r="D1449" s="68"/>
      <c r="E1449" s="64">
        <f t="shared" si="18"/>
        <v>1</v>
      </c>
      <c r="F1449" s="64">
        <v>1</v>
      </c>
      <c r="G1449" s="70"/>
      <c r="H1449" s="68"/>
      <c r="L1449" s="58"/>
      <c r="M1449" s="58"/>
      <c r="N1449" s="58"/>
      <c r="O1449" s="58"/>
      <c r="P1449" s="58"/>
      <c r="Q1449" s="58"/>
      <c r="R1449" s="58"/>
      <c r="S1449" s="58"/>
      <c r="T1449" s="58"/>
      <c r="U1449" s="58"/>
      <c r="V1449" s="58"/>
      <c r="W1449" s="58"/>
      <c r="X1449" s="58"/>
      <c r="Y1449" s="58"/>
      <c r="Z1449" s="58"/>
      <c r="AA1449" s="58"/>
      <c r="AB1449" s="58"/>
      <c r="AC1449" s="58"/>
      <c r="AD1449" s="58"/>
      <c r="AE1449" s="58"/>
      <c r="AF1449" s="58"/>
      <c r="AG1449" s="58"/>
      <c r="AH1449" s="58"/>
      <c r="AI1449" s="58"/>
      <c r="AJ1449" s="58"/>
      <c r="AK1449" s="58"/>
      <c r="AL1449" s="58"/>
      <c r="AM1449" s="58"/>
      <c r="AN1449" s="58"/>
      <c r="AO1449" s="58"/>
      <c r="AP1449" s="58"/>
      <c r="AQ1449" s="58"/>
      <c r="AR1449" s="58"/>
      <c r="AS1449" s="58"/>
      <c r="AT1449" s="58"/>
      <c r="AU1449" s="58"/>
      <c r="AV1449" s="58"/>
      <c r="AW1449" s="58"/>
      <c r="AX1449" s="58"/>
      <c r="AY1449" s="58"/>
      <c r="AZ1449" s="58"/>
      <c r="BA1449" s="58"/>
      <c r="BB1449" s="58"/>
      <c r="BC1449" s="58"/>
      <c r="BD1449" s="58"/>
      <c r="BE1449" s="58"/>
      <c r="BF1449" s="58"/>
      <c r="BG1449" s="58"/>
      <c r="BH1449" s="58"/>
      <c r="BI1449" s="58"/>
      <c r="BJ1449" s="58"/>
      <c r="BK1449" s="58"/>
      <c r="BL1449" s="58"/>
      <c r="BM1449" s="58"/>
      <c r="BN1449" s="58"/>
      <c r="BO1449" s="58"/>
      <c r="BP1449" s="58"/>
      <c r="BQ1449" s="58"/>
      <c r="BR1449" s="58"/>
      <c r="BS1449" s="58"/>
      <c r="BT1449" s="58"/>
      <c r="BU1449" s="58"/>
      <c r="BV1449" s="58"/>
      <c r="BW1449" s="58"/>
      <c r="BX1449" s="58"/>
      <c r="BY1449" s="58"/>
      <c r="BZ1449" s="58"/>
      <c r="CA1449" s="58"/>
      <c r="CB1449" s="58"/>
      <c r="CC1449" s="58"/>
      <c r="CD1449" s="58"/>
      <c r="CE1449" s="58"/>
      <c r="CF1449" s="58"/>
      <c r="CG1449" s="58"/>
      <c r="CH1449" s="58"/>
      <c r="CI1449" s="58"/>
      <c r="CJ1449" s="58"/>
      <c r="CK1449" s="71"/>
      <c r="CL1449" s="71"/>
      <c r="CM1449" s="71"/>
      <c r="CN1449" s="71"/>
      <c r="CO1449" s="71"/>
      <c r="CP1449" s="71"/>
      <c r="CQ1449" s="71"/>
      <c r="CR1449" s="71"/>
      <c r="CS1449" s="71"/>
      <c r="CT1449" s="71"/>
      <c r="CU1449" s="71"/>
      <c r="CV1449" s="71"/>
      <c r="CW1449" s="71"/>
      <c r="CX1449" s="71"/>
      <c r="CY1449" s="71"/>
      <c r="CZ1449" s="71"/>
      <c r="DA1449" s="71"/>
      <c r="DB1449" s="71"/>
      <c r="DC1449" s="71"/>
      <c r="DD1449" s="71"/>
      <c r="DE1449" s="71"/>
      <c r="DF1449" s="71"/>
    </row>
    <row r="1450" spans="1:110" s="57" customFormat="1" ht="12.75" customHeight="1" x14ac:dyDescent="0.2">
      <c r="A1450" s="72"/>
      <c r="B1450" s="73"/>
      <c r="C1450" s="60" t="s">
        <v>17</v>
      </c>
      <c r="D1450" s="61"/>
      <c r="E1450" s="64">
        <f t="shared" si="18"/>
        <v>153.73600000000002</v>
      </c>
      <c r="F1450" s="64">
        <f>F1452+F1454+F1456+F1458</f>
        <v>153.73600000000002</v>
      </c>
      <c r="G1450" s="70">
        <f>G1452+G1454+G1456+G1458</f>
        <v>0</v>
      </c>
      <c r="H1450" s="61"/>
      <c r="L1450" s="58"/>
      <c r="M1450" s="58"/>
      <c r="N1450" s="58"/>
      <c r="O1450" s="58"/>
      <c r="P1450" s="58"/>
      <c r="Q1450" s="58"/>
      <c r="R1450" s="58"/>
      <c r="S1450" s="58"/>
      <c r="T1450" s="58"/>
      <c r="U1450" s="58"/>
      <c r="V1450" s="58"/>
      <c r="W1450" s="58"/>
      <c r="X1450" s="58"/>
      <c r="Y1450" s="58"/>
      <c r="Z1450" s="58"/>
      <c r="AA1450" s="58"/>
      <c r="AB1450" s="58"/>
      <c r="AC1450" s="58"/>
      <c r="AD1450" s="58"/>
      <c r="AE1450" s="58"/>
      <c r="AF1450" s="58"/>
      <c r="AG1450" s="58"/>
      <c r="AH1450" s="58"/>
      <c r="AI1450" s="58"/>
      <c r="AJ1450" s="58"/>
      <c r="AK1450" s="58"/>
      <c r="AL1450" s="58"/>
      <c r="AM1450" s="58"/>
      <c r="AN1450" s="58"/>
      <c r="AO1450" s="58"/>
      <c r="AP1450" s="58"/>
      <c r="AQ1450" s="58"/>
      <c r="AR1450" s="58"/>
      <c r="AS1450" s="58"/>
      <c r="AT1450" s="58"/>
      <c r="AU1450" s="58"/>
      <c r="AV1450" s="58"/>
      <c r="AW1450" s="58"/>
      <c r="AX1450" s="58"/>
      <c r="AY1450" s="58"/>
      <c r="AZ1450" s="58"/>
      <c r="BA1450" s="58"/>
      <c r="BB1450" s="58"/>
      <c r="BC1450" s="58"/>
      <c r="BD1450" s="58"/>
      <c r="BE1450" s="58"/>
      <c r="BF1450" s="58"/>
      <c r="BG1450" s="58"/>
      <c r="BH1450" s="58"/>
      <c r="BI1450" s="58"/>
      <c r="BJ1450" s="58"/>
      <c r="BK1450" s="58"/>
      <c r="BL1450" s="58"/>
      <c r="BM1450" s="58"/>
      <c r="BN1450" s="58"/>
      <c r="BO1450" s="58"/>
      <c r="BP1450" s="58"/>
      <c r="BQ1450" s="58"/>
      <c r="BR1450" s="58"/>
      <c r="BS1450" s="58"/>
      <c r="BT1450" s="58"/>
      <c r="BU1450" s="58"/>
      <c r="BV1450" s="58"/>
      <c r="BW1450" s="58"/>
      <c r="BX1450" s="58"/>
      <c r="BY1450" s="58"/>
      <c r="BZ1450" s="58"/>
      <c r="CA1450" s="58"/>
      <c r="CB1450" s="58"/>
      <c r="CC1450" s="58"/>
      <c r="CD1450" s="58"/>
      <c r="CE1450" s="58"/>
      <c r="CF1450" s="58"/>
      <c r="CG1450" s="58"/>
      <c r="CH1450" s="58"/>
      <c r="CI1450" s="58"/>
      <c r="CJ1450" s="58"/>
      <c r="CK1450" s="71"/>
      <c r="CL1450" s="71"/>
      <c r="CM1450" s="71"/>
      <c r="CN1450" s="71"/>
      <c r="CO1450" s="71"/>
      <c r="CP1450" s="71"/>
      <c r="CQ1450" s="71"/>
      <c r="CR1450" s="71"/>
      <c r="CS1450" s="71"/>
      <c r="CT1450" s="71"/>
      <c r="CU1450" s="71"/>
      <c r="CV1450" s="71"/>
      <c r="CW1450" s="71"/>
      <c r="CX1450" s="71"/>
      <c r="CY1450" s="71"/>
      <c r="CZ1450" s="71"/>
      <c r="DA1450" s="71"/>
      <c r="DB1450" s="71"/>
      <c r="DC1450" s="71"/>
      <c r="DD1450" s="71"/>
      <c r="DE1450" s="71"/>
      <c r="DF1450" s="71"/>
    </row>
    <row r="1451" spans="1:110" s="57" customFormat="1" ht="12.75" customHeight="1" x14ac:dyDescent="0.2">
      <c r="A1451" s="72"/>
      <c r="B1451" s="63" t="s">
        <v>143</v>
      </c>
      <c r="C1451" s="60" t="s">
        <v>20</v>
      </c>
      <c r="D1451" s="60"/>
      <c r="E1451" s="64">
        <f t="shared" si="18"/>
        <v>0.1515</v>
      </c>
      <c r="F1451" s="64">
        <f>0.0015+0.15</f>
        <v>0.1515</v>
      </c>
      <c r="G1451" s="70"/>
      <c r="H1451" s="60"/>
      <c r="L1451" s="58"/>
      <c r="M1451" s="58"/>
      <c r="N1451" s="58"/>
      <c r="O1451" s="58"/>
      <c r="P1451" s="58"/>
      <c r="Q1451" s="58"/>
      <c r="R1451" s="58"/>
      <c r="S1451" s="58"/>
      <c r="T1451" s="58"/>
      <c r="U1451" s="58"/>
      <c r="V1451" s="58"/>
      <c r="W1451" s="58"/>
      <c r="X1451" s="58"/>
      <c r="Y1451" s="58"/>
      <c r="Z1451" s="58"/>
      <c r="AA1451" s="58"/>
      <c r="AB1451" s="58"/>
      <c r="AC1451" s="58"/>
      <c r="AD1451" s="58"/>
      <c r="AE1451" s="58"/>
      <c r="AF1451" s="58"/>
      <c r="AG1451" s="58"/>
      <c r="AH1451" s="58"/>
      <c r="AI1451" s="58"/>
      <c r="AJ1451" s="58"/>
      <c r="AK1451" s="58"/>
      <c r="AL1451" s="58"/>
      <c r="AM1451" s="58"/>
      <c r="AN1451" s="58"/>
      <c r="AO1451" s="58"/>
      <c r="AP1451" s="58"/>
      <c r="AQ1451" s="58"/>
      <c r="AR1451" s="58"/>
      <c r="AS1451" s="58"/>
      <c r="AT1451" s="58"/>
      <c r="AU1451" s="58"/>
      <c r="AV1451" s="58"/>
      <c r="AW1451" s="58"/>
      <c r="AX1451" s="58"/>
      <c r="AY1451" s="58"/>
      <c r="AZ1451" s="58"/>
      <c r="BA1451" s="58"/>
      <c r="BB1451" s="58"/>
      <c r="BC1451" s="58"/>
      <c r="BD1451" s="58"/>
      <c r="BE1451" s="58"/>
      <c r="BF1451" s="58"/>
      <c r="BG1451" s="58"/>
      <c r="BH1451" s="58"/>
      <c r="BI1451" s="58"/>
      <c r="BJ1451" s="58"/>
      <c r="BK1451" s="58"/>
      <c r="BL1451" s="58"/>
      <c r="BM1451" s="58"/>
      <c r="BN1451" s="58"/>
      <c r="BO1451" s="58"/>
      <c r="BP1451" s="58"/>
      <c r="BQ1451" s="58"/>
      <c r="BR1451" s="58"/>
      <c r="BS1451" s="58"/>
      <c r="BT1451" s="58"/>
      <c r="BU1451" s="58"/>
      <c r="BV1451" s="58"/>
      <c r="BW1451" s="58"/>
      <c r="BX1451" s="58"/>
      <c r="BY1451" s="58"/>
      <c r="BZ1451" s="58"/>
      <c r="CA1451" s="58"/>
      <c r="CB1451" s="58"/>
      <c r="CC1451" s="58"/>
      <c r="CD1451" s="58"/>
      <c r="CE1451" s="58"/>
      <c r="CF1451" s="58"/>
      <c r="CG1451" s="58"/>
      <c r="CH1451" s="58"/>
      <c r="CI1451" s="58"/>
      <c r="CJ1451" s="58"/>
      <c r="CK1451" s="71"/>
      <c r="CL1451" s="71"/>
      <c r="CM1451" s="71"/>
      <c r="CN1451" s="71"/>
      <c r="CO1451" s="71"/>
      <c r="CP1451" s="71"/>
      <c r="CQ1451" s="71"/>
      <c r="CR1451" s="71"/>
      <c r="CS1451" s="71"/>
      <c r="CT1451" s="71"/>
      <c r="CU1451" s="71"/>
      <c r="CV1451" s="71"/>
      <c r="CW1451" s="71"/>
      <c r="CX1451" s="71"/>
      <c r="CY1451" s="71"/>
      <c r="CZ1451" s="71"/>
      <c r="DA1451" s="71"/>
      <c r="DB1451" s="71"/>
      <c r="DC1451" s="71"/>
      <c r="DD1451" s="71"/>
      <c r="DE1451" s="71"/>
      <c r="DF1451" s="71"/>
    </row>
    <row r="1452" spans="1:110" s="57" customFormat="1" ht="12.75" customHeight="1" x14ac:dyDescent="0.2">
      <c r="A1452" s="72"/>
      <c r="B1452" s="63"/>
      <c r="C1452" s="60" t="s">
        <v>17</v>
      </c>
      <c r="D1452" s="60"/>
      <c r="E1452" s="64">
        <f t="shared" si="18"/>
        <v>153.73600000000002</v>
      </c>
      <c r="F1452" s="64">
        <f>7.615+146.121</f>
        <v>153.73600000000002</v>
      </c>
      <c r="G1452" s="70"/>
      <c r="H1452" s="60"/>
      <c r="L1452" s="58"/>
      <c r="M1452" s="58"/>
      <c r="N1452" s="58"/>
      <c r="O1452" s="58"/>
      <c r="P1452" s="58"/>
      <c r="Q1452" s="58"/>
      <c r="R1452" s="58"/>
      <c r="S1452" s="58"/>
      <c r="T1452" s="58"/>
      <c r="U1452" s="58"/>
      <c r="V1452" s="58"/>
      <c r="W1452" s="58"/>
      <c r="X1452" s="58"/>
      <c r="Y1452" s="58"/>
      <c r="Z1452" s="58"/>
      <c r="AA1452" s="58"/>
      <c r="AB1452" s="58"/>
      <c r="AC1452" s="58"/>
      <c r="AD1452" s="58"/>
      <c r="AE1452" s="58"/>
      <c r="AF1452" s="58"/>
      <c r="AG1452" s="58"/>
      <c r="AH1452" s="58"/>
      <c r="AI1452" s="58"/>
      <c r="AJ1452" s="58"/>
      <c r="AK1452" s="58"/>
      <c r="AL1452" s="58"/>
      <c r="AM1452" s="58"/>
      <c r="AN1452" s="58"/>
      <c r="AO1452" s="58"/>
      <c r="AP1452" s="58"/>
      <c r="AQ1452" s="58"/>
      <c r="AR1452" s="58"/>
      <c r="AS1452" s="58"/>
      <c r="AT1452" s="58"/>
      <c r="AU1452" s="58"/>
      <c r="AV1452" s="58"/>
      <c r="AW1452" s="58"/>
      <c r="AX1452" s="58"/>
      <c r="AY1452" s="58"/>
      <c r="AZ1452" s="58"/>
      <c r="BA1452" s="58"/>
      <c r="BB1452" s="58"/>
      <c r="BC1452" s="58"/>
      <c r="BD1452" s="58"/>
      <c r="BE1452" s="58"/>
      <c r="BF1452" s="58"/>
      <c r="BG1452" s="58"/>
      <c r="BH1452" s="58"/>
      <c r="BI1452" s="58"/>
      <c r="BJ1452" s="58"/>
      <c r="BK1452" s="58"/>
      <c r="BL1452" s="58"/>
      <c r="BM1452" s="58"/>
      <c r="BN1452" s="58"/>
      <c r="BO1452" s="58"/>
      <c r="BP1452" s="58"/>
      <c r="BQ1452" s="58"/>
      <c r="BR1452" s="58"/>
      <c r="BS1452" s="58"/>
      <c r="BT1452" s="58"/>
      <c r="BU1452" s="58"/>
      <c r="BV1452" s="58"/>
      <c r="BW1452" s="58"/>
      <c r="BX1452" s="58"/>
      <c r="BY1452" s="58"/>
      <c r="BZ1452" s="58"/>
      <c r="CA1452" s="58"/>
      <c r="CB1452" s="58"/>
      <c r="CC1452" s="58"/>
      <c r="CD1452" s="58"/>
      <c r="CE1452" s="58"/>
      <c r="CF1452" s="58"/>
      <c r="CG1452" s="58"/>
      <c r="CH1452" s="58"/>
      <c r="CI1452" s="58"/>
      <c r="CJ1452" s="58"/>
      <c r="CK1452" s="71"/>
      <c r="CL1452" s="71"/>
      <c r="CM1452" s="71"/>
      <c r="CN1452" s="71"/>
      <c r="CO1452" s="71"/>
      <c r="CP1452" s="71"/>
      <c r="CQ1452" s="71"/>
      <c r="CR1452" s="71"/>
      <c r="CS1452" s="71"/>
      <c r="CT1452" s="71"/>
      <c r="CU1452" s="71"/>
      <c r="CV1452" s="71"/>
      <c r="CW1452" s="71"/>
      <c r="CX1452" s="71"/>
      <c r="CY1452" s="71"/>
      <c r="CZ1452" s="71"/>
      <c r="DA1452" s="71"/>
      <c r="DB1452" s="71"/>
      <c r="DC1452" s="71"/>
      <c r="DD1452" s="71"/>
      <c r="DE1452" s="71"/>
      <c r="DF1452" s="71"/>
    </row>
    <row r="1453" spans="1:110" s="57" customFormat="1" ht="12.75" customHeight="1" x14ac:dyDescent="0.2">
      <c r="A1453" s="72"/>
      <c r="B1453" s="63" t="s">
        <v>145</v>
      </c>
      <c r="C1453" s="60" t="s">
        <v>20</v>
      </c>
      <c r="D1453" s="60"/>
      <c r="E1453" s="64">
        <f t="shared" si="18"/>
        <v>0</v>
      </c>
      <c r="F1453" s="64"/>
      <c r="G1453" s="70"/>
      <c r="H1453" s="60"/>
      <c r="L1453" s="58"/>
      <c r="M1453" s="58"/>
      <c r="N1453" s="58"/>
      <c r="O1453" s="58"/>
      <c r="P1453" s="58"/>
      <c r="Q1453" s="58"/>
      <c r="R1453" s="58"/>
      <c r="S1453" s="58"/>
      <c r="T1453" s="58"/>
      <c r="U1453" s="58"/>
      <c r="V1453" s="58"/>
      <c r="W1453" s="58"/>
      <c r="X1453" s="58"/>
      <c r="Y1453" s="58"/>
      <c r="Z1453" s="58"/>
      <c r="AA1453" s="58"/>
      <c r="AB1453" s="58"/>
      <c r="AC1453" s="58"/>
      <c r="AD1453" s="58"/>
      <c r="AE1453" s="58"/>
      <c r="AF1453" s="58"/>
      <c r="AG1453" s="58"/>
      <c r="AH1453" s="58"/>
      <c r="AI1453" s="58"/>
      <c r="AJ1453" s="58"/>
      <c r="AK1453" s="58"/>
      <c r="AL1453" s="58"/>
      <c r="AM1453" s="58"/>
      <c r="AN1453" s="58"/>
      <c r="AO1453" s="58"/>
      <c r="AP1453" s="58"/>
      <c r="AQ1453" s="58"/>
      <c r="AR1453" s="58"/>
      <c r="AS1453" s="58"/>
      <c r="AT1453" s="58"/>
      <c r="AU1453" s="58"/>
      <c r="AV1453" s="58"/>
      <c r="AW1453" s="58"/>
      <c r="AX1453" s="58"/>
      <c r="AY1453" s="58"/>
      <c r="AZ1453" s="58"/>
      <c r="BA1453" s="58"/>
      <c r="BB1453" s="58"/>
      <c r="BC1453" s="58"/>
      <c r="BD1453" s="58"/>
      <c r="BE1453" s="58"/>
      <c r="BF1453" s="58"/>
      <c r="BG1453" s="58"/>
      <c r="BH1453" s="58"/>
      <c r="BI1453" s="58"/>
      <c r="BJ1453" s="58"/>
      <c r="BK1453" s="58"/>
      <c r="BL1453" s="58"/>
      <c r="BM1453" s="58"/>
      <c r="BN1453" s="58"/>
      <c r="BO1453" s="58"/>
      <c r="BP1453" s="58"/>
      <c r="BQ1453" s="58"/>
      <c r="BR1453" s="58"/>
      <c r="BS1453" s="58"/>
      <c r="BT1453" s="58"/>
      <c r="BU1453" s="58"/>
      <c r="BV1453" s="58"/>
      <c r="BW1453" s="58"/>
      <c r="BX1453" s="58"/>
      <c r="BY1453" s="58"/>
      <c r="BZ1453" s="58"/>
      <c r="CA1453" s="58"/>
      <c r="CB1453" s="58"/>
      <c r="CC1453" s="58"/>
      <c r="CD1453" s="58"/>
      <c r="CE1453" s="58"/>
      <c r="CF1453" s="58"/>
      <c r="CG1453" s="58"/>
      <c r="CH1453" s="58"/>
      <c r="CI1453" s="58"/>
      <c r="CJ1453" s="58"/>
      <c r="CK1453" s="71"/>
      <c r="CL1453" s="71"/>
      <c r="CM1453" s="71"/>
      <c r="CN1453" s="71"/>
      <c r="CO1453" s="71"/>
      <c r="CP1453" s="71"/>
      <c r="CQ1453" s="71"/>
      <c r="CR1453" s="71"/>
      <c r="CS1453" s="71"/>
      <c r="CT1453" s="71"/>
      <c r="CU1453" s="71"/>
      <c r="CV1453" s="71"/>
      <c r="CW1453" s="71"/>
      <c r="CX1453" s="71"/>
      <c r="CY1453" s="71"/>
      <c r="CZ1453" s="71"/>
      <c r="DA1453" s="71"/>
      <c r="DB1453" s="71"/>
      <c r="DC1453" s="71"/>
      <c r="DD1453" s="71"/>
      <c r="DE1453" s="71"/>
      <c r="DF1453" s="71"/>
    </row>
    <row r="1454" spans="1:110" s="57" customFormat="1" ht="12.75" customHeight="1" x14ac:dyDescent="0.2">
      <c r="A1454" s="72"/>
      <c r="B1454" s="63"/>
      <c r="C1454" s="60" t="s">
        <v>17</v>
      </c>
      <c r="D1454" s="60"/>
      <c r="E1454" s="64">
        <f t="shared" si="18"/>
        <v>0</v>
      </c>
      <c r="F1454" s="64"/>
      <c r="G1454" s="70"/>
      <c r="H1454" s="60"/>
      <c r="L1454" s="58"/>
      <c r="M1454" s="58"/>
      <c r="N1454" s="58"/>
      <c r="O1454" s="58"/>
      <c r="P1454" s="58"/>
      <c r="Q1454" s="58"/>
      <c r="R1454" s="58"/>
      <c r="S1454" s="58"/>
      <c r="T1454" s="58"/>
      <c r="U1454" s="58"/>
      <c r="V1454" s="58"/>
      <c r="W1454" s="58"/>
      <c r="X1454" s="58"/>
      <c r="Y1454" s="58"/>
      <c r="Z1454" s="58"/>
      <c r="AA1454" s="58"/>
      <c r="AB1454" s="58"/>
      <c r="AC1454" s="58"/>
      <c r="AD1454" s="58"/>
      <c r="AE1454" s="58"/>
      <c r="AF1454" s="58"/>
      <c r="AG1454" s="58"/>
      <c r="AH1454" s="58"/>
      <c r="AI1454" s="58"/>
      <c r="AJ1454" s="58"/>
      <c r="AK1454" s="58"/>
      <c r="AL1454" s="58"/>
      <c r="AM1454" s="58"/>
      <c r="AN1454" s="58"/>
      <c r="AO1454" s="58"/>
      <c r="AP1454" s="58"/>
      <c r="AQ1454" s="58"/>
      <c r="AR1454" s="58"/>
      <c r="AS1454" s="58"/>
      <c r="AT1454" s="58"/>
      <c r="AU1454" s="58"/>
      <c r="AV1454" s="58"/>
      <c r="AW1454" s="58"/>
      <c r="AX1454" s="58"/>
      <c r="AY1454" s="58"/>
      <c r="AZ1454" s="58"/>
      <c r="BA1454" s="58"/>
      <c r="BB1454" s="58"/>
      <c r="BC1454" s="58"/>
      <c r="BD1454" s="58"/>
      <c r="BE1454" s="58"/>
      <c r="BF1454" s="58"/>
      <c r="BG1454" s="58"/>
      <c r="BH1454" s="58"/>
      <c r="BI1454" s="58"/>
      <c r="BJ1454" s="58"/>
      <c r="BK1454" s="58"/>
      <c r="BL1454" s="58"/>
      <c r="BM1454" s="58"/>
      <c r="BN1454" s="58"/>
      <c r="BO1454" s="58"/>
      <c r="BP1454" s="58"/>
      <c r="BQ1454" s="58"/>
      <c r="BR1454" s="58"/>
      <c r="BS1454" s="58"/>
      <c r="BT1454" s="58"/>
      <c r="BU1454" s="58"/>
      <c r="BV1454" s="58"/>
      <c r="BW1454" s="58"/>
      <c r="BX1454" s="58"/>
      <c r="BY1454" s="58"/>
      <c r="BZ1454" s="58"/>
      <c r="CA1454" s="58"/>
      <c r="CB1454" s="58"/>
      <c r="CC1454" s="58"/>
      <c r="CD1454" s="58"/>
      <c r="CE1454" s="58"/>
      <c r="CF1454" s="58"/>
      <c r="CG1454" s="58"/>
      <c r="CH1454" s="58"/>
      <c r="CI1454" s="58"/>
      <c r="CJ1454" s="58"/>
      <c r="CK1454" s="71"/>
      <c r="CL1454" s="71"/>
      <c r="CM1454" s="71"/>
      <c r="CN1454" s="71"/>
      <c r="CO1454" s="71"/>
      <c r="CP1454" s="71"/>
      <c r="CQ1454" s="71"/>
      <c r="CR1454" s="71"/>
      <c r="CS1454" s="71"/>
      <c r="CT1454" s="71"/>
      <c r="CU1454" s="71"/>
      <c r="CV1454" s="71"/>
      <c r="CW1454" s="71"/>
      <c r="CX1454" s="71"/>
      <c r="CY1454" s="71"/>
      <c r="CZ1454" s="71"/>
      <c r="DA1454" s="71"/>
      <c r="DB1454" s="71"/>
      <c r="DC1454" s="71"/>
      <c r="DD1454" s="71"/>
      <c r="DE1454" s="71"/>
      <c r="DF1454" s="71"/>
    </row>
    <row r="1455" spans="1:110" s="57" customFormat="1" ht="12.75" customHeight="1" x14ac:dyDescent="0.2">
      <c r="A1455" s="72"/>
      <c r="B1455" s="67" t="s">
        <v>147</v>
      </c>
      <c r="C1455" s="60" t="s">
        <v>148</v>
      </c>
      <c r="D1455" s="60"/>
      <c r="E1455" s="64">
        <f t="shared" si="18"/>
        <v>0</v>
      </c>
      <c r="F1455" s="64"/>
      <c r="G1455" s="70"/>
      <c r="H1455" s="60"/>
      <c r="L1455" s="58"/>
      <c r="M1455" s="58"/>
      <c r="N1455" s="58"/>
      <c r="O1455" s="58"/>
      <c r="P1455" s="58"/>
      <c r="Q1455" s="58"/>
      <c r="R1455" s="58"/>
      <c r="S1455" s="58"/>
      <c r="T1455" s="58"/>
      <c r="U1455" s="58"/>
      <c r="V1455" s="58"/>
      <c r="W1455" s="58"/>
      <c r="X1455" s="58"/>
      <c r="Y1455" s="58"/>
      <c r="Z1455" s="58"/>
      <c r="AA1455" s="58"/>
      <c r="AB1455" s="58"/>
      <c r="AC1455" s="58"/>
      <c r="AD1455" s="58"/>
      <c r="AE1455" s="58"/>
      <c r="AF1455" s="58"/>
      <c r="AG1455" s="58"/>
      <c r="AH1455" s="58"/>
      <c r="AI1455" s="58"/>
      <c r="AJ1455" s="58"/>
      <c r="AK1455" s="58"/>
      <c r="AL1455" s="58"/>
      <c r="AM1455" s="58"/>
      <c r="AN1455" s="58"/>
      <c r="AO1455" s="58"/>
      <c r="AP1455" s="58"/>
      <c r="AQ1455" s="58"/>
      <c r="AR1455" s="58"/>
      <c r="AS1455" s="58"/>
      <c r="AT1455" s="58"/>
      <c r="AU1455" s="58"/>
      <c r="AV1455" s="58"/>
      <c r="AW1455" s="58"/>
      <c r="AX1455" s="58"/>
      <c r="AY1455" s="58"/>
      <c r="AZ1455" s="58"/>
      <c r="BA1455" s="58"/>
      <c r="BB1455" s="58"/>
      <c r="BC1455" s="58"/>
      <c r="BD1455" s="58"/>
      <c r="BE1455" s="58"/>
      <c r="BF1455" s="58"/>
      <c r="BG1455" s="58"/>
      <c r="BH1455" s="58"/>
      <c r="BI1455" s="58"/>
      <c r="BJ1455" s="58"/>
      <c r="BK1455" s="58"/>
      <c r="BL1455" s="58"/>
      <c r="BM1455" s="58"/>
      <c r="BN1455" s="58"/>
      <c r="BO1455" s="58"/>
      <c r="BP1455" s="58"/>
      <c r="BQ1455" s="58"/>
      <c r="BR1455" s="58"/>
      <c r="BS1455" s="58"/>
      <c r="BT1455" s="58"/>
      <c r="BU1455" s="58"/>
      <c r="BV1455" s="58"/>
      <c r="BW1455" s="58"/>
      <c r="BX1455" s="58"/>
      <c r="BY1455" s="58"/>
      <c r="BZ1455" s="58"/>
      <c r="CA1455" s="58"/>
      <c r="CB1455" s="58"/>
      <c r="CC1455" s="58"/>
      <c r="CD1455" s="58"/>
      <c r="CE1455" s="58"/>
      <c r="CF1455" s="58"/>
      <c r="CG1455" s="58"/>
      <c r="CH1455" s="58"/>
      <c r="CI1455" s="58"/>
      <c r="CJ1455" s="58"/>
      <c r="CK1455" s="71"/>
      <c r="CL1455" s="71"/>
      <c r="CM1455" s="71"/>
      <c r="CN1455" s="71"/>
      <c r="CO1455" s="71"/>
      <c r="CP1455" s="71"/>
      <c r="CQ1455" s="71"/>
      <c r="CR1455" s="71"/>
      <c r="CS1455" s="71"/>
      <c r="CT1455" s="71"/>
      <c r="CU1455" s="71"/>
      <c r="CV1455" s="71"/>
      <c r="CW1455" s="71"/>
      <c r="CX1455" s="71"/>
      <c r="CY1455" s="71"/>
      <c r="CZ1455" s="71"/>
      <c r="DA1455" s="71"/>
      <c r="DB1455" s="71"/>
      <c r="DC1455" s="71"/>
      <c r="DD1455" s="71"/>
      <c r="DE1455" s="71"/>
      <c r="DF1455" s="71"/>
    </row>
    <row r="1456" spans="1:110" s="57" customFormat="1" ht="12.75" customHeight="1" x14ac:dyDescent="0.2">
      <c r="A1456" s="72"/>
      <c r="B1456" s="67"/>
      <c r="C1456" s="60" t="s">
        <v>17</v>
      </c>
      <c r="D1456" s="60"/>
      <c r="E1456" s="64">
        <f t="shared" si="18"/>
        <v>0</v>
      </c>
      <c r="F1456" s="64"/>
      <c r="G1456" s="70"/>
      <c r="H1456" s="60"/>
      <c r="L1456" s="58"/>
      <c r="M1456" s="58"/>
      <c r="N1456" s="58"/>
      <c r="O1456" s="58"/>
      <c r="P1456" s="58"/>
      <c r="Q1456" s="58"/>
      <c r="R1456" s="58"/>
      <c r="S1456" s="58"/>
      <c r="T1456" s="58"/>
      <c r="U1456" s="58"/>
      <c r="V1456" s="58"/>
      <c r="W1456" s="58"/>
      <c r="X1456" s="58"/>
      <c r="Y1456" s="58"/>
      <c r="Z1456" s="58"/>
      <c r="AA1456" s="58"/>
      <c r="AB1456" s="58"/>
      <c r="AC1456" s="58"/>
      <c r="AD1456" s="58"/>
      <c r="AE1456" s="58"/>
      <c r="AF1456" s="58"/>
      <c r="AG1456" s="58"/>
      <c r="AH1456" s="58"/>
      <c r="AI1456" s="58"/>
      <c r="AJ1456" s="58"/>
      <c r="AK1456" s="58"/>
      <c r="AL1456" s="58"/>
      <c r="AM1456" s="58"/>
      <c r="AN1456" s="58"/>
      <c r="AO1456" s="58"/>
      <c r="AP1456" s="58"/>
      <c r="AQ1456" s="58"/>
      <c r="AR1456" s="58"/>
      <c r="AS1456" s="58"/>
      <c r="AT1456" s="58"/>
      <c r="AU1456" s="58"/>
      <c r="AV1456" s="58"/>
      <c r="AW1456" s="58"/>
      <c r="AX1456" s="58"/>
      <c r="AY1456" s="58"/>
      <c r="AZ1456" s="58"/>
      <c r="BA1456" s="58"/>
      <c r="BB1456" s="58"/>
      <c r="BC1456" s="58"/>
      <c r="BD1456" s="58"/>
      <c r="BE1456" s="58"/>
      <c r="BF1456" s="58"/>
      <c r="BG1456" s="58"/>
      <c r="BH1456" s="58"/>
      <c r="BI1456" s="58"/>
      <c r="BJ1456" s="58"/>
      <c r="BK1456" s="58"/>
      <c r="BL1456" s="58"/>
      <c r="BM1456" s="58"/>
      <c r="BN1456" s="58"/>
      <c r="BO1456" s="58"/>
      <c r="BP1456" s="58"/>
      <c r="BQ1456" s="58"/>
      <c r="BR1456" s="58"/>
      <c r="BS1456" s="58"/>
      <c r="BT1456" s="58"/>
      <c r="BU1456" s="58"/>
      <c r="BV1456" s="58"/>
      <c r="BW1456" s="58"/>
      <c r="BX1456" s="58"/>
      <c r="BY1456" s="58"/>
      <c r="BZ1456" s="58"/>
      <c r="CA1456" s="58"/>
      <c r="CB1456" s="58"/>
      <c r="CC1456" s="58"/>
      <c r="CD1456" s="58"/>
      <c r="CE1456" s="58"/>
      <c r="CF1456" s="58"/>
      <c r="CG1456" s="58"/>
      <c r="CH1456" s="58"/>
      <c r="CI1456" s="58"/>
      <c r="CJ1456" s="58"/>
      <c r="CK1456" s="71"/>
      <c r="CL1456" s="71"/>
      <c r="CM1456" s="71"/>
      <c r="CN1456" s="71"/>
      <c r="CO1456" s="71"/>
      <c r="CP1456" s="71"/>
      <c r="CQ1456" s="71"/>
      <c r="CR1456" s="71"/>
      <c r="CS1456" s="71"/>
      <c r="CT1456" s="71"/>
      <c r="CU1456" s="71"/>
      <c r="CV1456" s="71"/>
      <c r="CW1456" s="71"/>
      <c r="CX1456" s="71"/>
      <c r="CY1456" s="71"/>
      <c r="CZ1456" s="71"/>
      <c r="DA1456" s="71"/>
      <c r="DB1456" s="71"/>
      <c r="DC1456" s="71"/>
      <c r="DD1456" s="71"/>
      <c r="DE1456" s="71"/>
      <c r="DF1456" s="71"/>
    </row>
    <row r="1457" spans="1:110" s="57" customFormat="1" ht="12.75" customHeight="1" x14ac:dyDescent="0.2">
      <c r="A1457" s="72"/>
      <c r="B1457" s="63" t="s">
        <v>150</v>
      </c>
      <c r="C1457" s="60" t="s">
        <v>64</v>
      </c>
      <c r="D1457" s="68"/>
      <c r="E1457" s="64">
        <f t="shared" si="18"/>
        <v>0</v>
      </c>
      <c r="F1457" s="64"/>
      <c r="G1457" s="70"/>
      <c r="H1457" s="68"/>
      <c r="L1457" s="58"/>
      <c r="M1457" s="58"/>
      <c r="N1457" s="58"/>
      <c r="O1457" s="58"/>
      <c r="P1457" s="58"/>
      <c r="Q1457" s="58"/>
      <c r="R1457" s="58"/>
      <c r="S1457" s="58"/>
      <c r="T1457" s="58"/>
      <c r="U1457" s="58"/>
      <c r="V1457" s="58"/>
      <c r="W1457" s="58"/>
      <c r="X1457" s="58"/>
      <c r="Y1457" s="58"/>
      <c r="Z1457" s="58"/>
      <c r="AA1457" s="58"/>
      <c r="AB1457" s="58"/>
      <c r="AC1457" s="58"/>
      <c r="AD1457" s="58"/>
      <c r="AE1457" s="58"/>
      <c r="AF1457" s="58"/>
      <c r="AG1457" s="58"/>
      <c r="AH1457" s="58"/>
      <c r="AI1457" s="58"/>
      <c r="AJ1457" s="58"/>
      <c r="AK1457" s="58"/>
      <c r="AL1457" s="58"/>
      <c r="AM1457" s="58"/>
      <c r="AN1457" s="58"/>
      <c r="AO1457" s="58"/>
      <c r="AP1457" s="58"/>
      <c r="AQ1457" s="58"/>
      <c r="AR1457" s="58"/>
      <c r="AS1457" s="58"/>
      <c r="AT1457" s="58"/>
      <c r="AU1457" s="58"/>
      <c r="AV1457" s="58"/>
      <c r="AW1457" s="58"/>
      <c r="AX1457" s="58"/>
      <c r="AY1457" s="58"/>
      <c r="AZ1457" s="58"/>
      <c r="BA1457" s="58"/>
      <c r="BB1457" s="58"/>
      <c r="BC1457" s="58"/>
      <c r="BD1457" s="58"/>
      <c r="BE1457" s="58"/>
      <c r="BF1457" s="58"/>
      <c r="BG1457" s="58"/>
      <c r="BH1457" s="58"/>
      <c r="BI1457" s="58"/>
      <c r="BJ1457" s="58"/>
      <c r="BK1457" s="58"/>
      <c r="BL1457" s="58"/>
      <c r="BM1457" s="58"/>
      <c r="BN1457" s="58"/>
      <c r="BO1457" s="58"/>
      <c r="BP1457" s="58"/>
      <c r="BQ1457" s="58"/>
      <c r="BR1457" s="58"/>
      <c r="BS1457" s="58"/>
      <c r="BT1457" s="58"/>
      <c r="BU1457" s="58"/>
      <c r="BV1457" s="58"/>
      <c r="BW1457" s="58"/>
      <c r="BX1457" s="58"/>
      <c r="BY1457" s="58"/>
      <c r="BZ1457" s="58"/>
      <c r="CA1457" s="58"/>
      <c r="CB1457" s="58"/>
      <c r="CC1457" s="58"/>
      <c r="CD1457" s="58"/>
      <c r="CE1457" s="58"/>
      <c r="CF1457" s="58"/>
      <c r="CG1457" s="58"/>
      <c r="CH1457" s="58"/>
      <c r="CI1457" s="58"/>
      <c r="CJ1457" s="58"/>
      <c r="CK1457" s="71"/>
      <c r="CL1457" s="71"/>
      <c r="CM1457" s="71"/>
      <c r="CN1457" s="71"/>
      <c r="CO1457" s="71"/>
      <c r="CP1457" s="71"/>
      <c r="CQ1457" s="71"/>
      <c r="CR1457" s="71"/>
      <c r="CS1457" s="71"/>
      <c r="CT1457" s="71"/>
      <c r="CU1457" s="71"/>
      <c r="CV1457" s="71"/>
      <c r="CW1457" s="71"/>
      <c r="CX1457" s="71"/>
      <c r="CY1457" s="71"/>
      <c r="CZ1457" s="71"/>
      <c r="DA1457" s="71"/>
      <c r="DB1457" s="71"/>
      <c r="DC1457" s="71"/>
      <c r="DD1457" s="71"/>
      <c r="DE1457" s="71"/>
      <c r="DF1457" s="71"/>
    </row>
    <row r="1458" spans="1:110" s="57" customFormat="1" ht="12.75" customHeight="1" x14ac:dyDescent="0.2">
      <c r="A1458" s="76"/>
      <c r="B1458" s="63"/>
      <c r="C1458" s="60" t="s">
        <v>17</v>
      </c>
      <c r="D1458" s="68"/>
      <c r="E1458" s="64">
        <f t="shared" si="18"/>
        <v>0</v>
      </c>
      <c r="F1458" s="64"/>
      <c r="G1458" s="70"/>
      <c r="H1458" s="68"/>
      <c r="L1458" s="58"/>
      <c r="M1458" s="58"/>
      <c r="N1458" s="58"/>
      <c r="O1458" s="58"/>
      <c r="P1458" s="58"/>
      <c r="Q1458" s="58"/>
      <c r="R1458" s="58"/>
      <c r="S1458" s="58"/>
      <c r="T1458" s="58"/>
      <c r="U1458" s="58"/>
      <c r="V1458" s="58"/>
      <c r="W1458" s="58"/>
      <c r="X1458" s="58"/>
      <c r="Y1458" s="58"/>
      <c r="Z1458" s="58"/>
      <c r="AA1458" s="58"/>
      <c r="AB1458" s="58"/>
      <c r="AC1458" s="58"/>
      <c r="AD1458" s="58"/>
      <c r="AE1458" s="58"/>
      <c r="AF1458" s="58"/>
      <c r="AG1458" s="58"/>
      <c r="AH1458" s="58"/>
      <c r="AI1458" s="58"/>
      <c r="AJ1458" s="58"/>
      <c r="AK1458" s="58"/>
      <c r="AL1458" s="58"/>
      <c r="AM1458" s="58"/>
      <c r="AN1458" s="58"/>
      <c r="AO1458" s="58"/>
      <c r="AP1458" s="58"/>
      <c r="AQ1458" s="58"/>
      <c r="AR1458" s="58"/>
      <c r="AS1458" s="58"/>
      <c r="AT1458" s="58"/>
      <c r="AU1458" s="58"/>
      <c r="AV1458" s="58"/>
      <c r="AW1458" s="58"/>
      <c r="AX1458" s="58"/>
      <c r="AY1458" s="58"/>
      <c r="AZ1458" s="58"/>
      <c r="BA1458" s="58"/>
      <c r="BB1458" s="58"/>
      <c r="BC1458" s="58"/>
      <c r="BD1458" s="58"/>
      <c r="BE1458" s="58"/>
      <c r="BF1458" s="58"/>
      <c r="BG1458" s="58"/>
      <c r="BH1458" s="58"/>
      <c r="BI1458" s="58"/>
      <c r="BJ1458" s="58"/>
      <c r="BK1458" s="58"/>
      <c r="BL1458" s="58"/>
      <c r="BM1458" s="58"/>
      <c r="BN1458" s="58"/>
      <c r="BO1458" s="58"/>
      <c r="BP1458" s="58"/>
      <c r="BQ1458" s="58"/>
      <c r="BR1458" s="58"/>
      <c r="BS1458" s="58"/>
      <c r="BT1458" s="58"/>
      <c r="BU1458" s="58"/>
      <c r="BV1458" s="58"/>
      <c r="BW1458" s="58"/>
      <c r="BX1458" s="58"/>
      <c r="BY1458" s="58"/>
      <c r="BZ1458" s="58"/>
      <c r="CA1458" s="58"/>
      <c r="CB1458" s="58"/>
      <c r="CC1458" s="58"/>
      <c r="CD1458" s="58"/>
      <c r="CE1458" s="58"/>
      <c r="CF1458" s="58"/>
      <c r="CG1458" s="58"/>
      <c r="CH1458" s="58"/>
      <c r="CI1458" s="58"/>
      <c r="CJ1458" s="58"/>
      <c r="CK1458" s="71"/>
      <c r="CL1458" s="71"/>
      <c r="CM1458" s="71"/>
      <c r="CN1458" s="71"/>
      <c r="CO1458" s="71"/>
      <c r="CP1458" s="71"/>
      <c r="CQ1458" s="71"/>
      <c r="CR1458" s="71"/>
      <c r="CS1458" s="71"/>
      <c r="CT1458" s="71"/>
      <c r="CU1458" s="71"/>
      <c r="CV1458" s="71"/>
      <c r="CW1458" s="71"/>
      <c r="CX1458" s="71"/>
      <c r="CY1458" s="71"/>
      <c r="CZ1458" s="71"/>
      <c r="DA1458" s="71"/>
      <c r="DB1458" s="71"/>
      <c r="DC1458" s="71"/>
      <c r="DD1458" s="71"/>
      <c r="DE1458" s="71"/>
      <c r="DF1458" s="71"/>
    </row>
    <row r="1459" spans="1:110" s="71" customFormat="1" ht="12.75" customHeight="1" x14ac:dyDescent="0.2">
      <c r="A1459" s="18">
        <v>60</v>
      </c>
      <c r="B1459" s="69" t="s">
        <v>39</v>
      </c>
      <c r="C1459" s="60" t="s">
        <v>19</v>
      </c>
      <c r="D1459" s="68"/>
      <c r="E1459" s="70">
        <f t="shared" si="18"/>
        <v>1</v>
      </c>
      <c r="F1459" s="70">
        <v>1</v>
      </c>
      <c r="G1459" s="70"/>
      <c r="H1459" s="68"/>
      <c r="I1459" s="57"/>
      <c r="J1459" s="57"/>
      <c r="K1459" s="57"/>
      <c r="L1459" s="58"/>
      <c r="M1459" s="58"/>
      <c r="N1459" s="58"/>
      <c r="O1459" s="58"/>
      <c r="P1459" s="58"/>
      <c r="Q1459" s="58"/>
      <c r="R1459" s="58"/>
      <c r="S1459" s="58"/>
      <c r="T1459" s="58"/>
      <c r="U1459" s="58"/>
      <c r="V1459" s="58"/>
      <c r="W1459" s="58"/>
      <c r="X1459" s="58"/>
      <c r="Y1459" s="58"/>
      <c r="Z1459" s="58"/>
      <c r="AA1459" s="58"/>
      <c r="AB1459" s="58"/>
      <c r="AC1459" s="58"/>
      <c r="AD1459" s="58"/>
      <c r="AE1459" s="58"/>
      <c r="AF1459" s="58"/>
      <c r="AG1459" s="58"/>
      <c r="AH1459" s="58"/>
      <c r="AI1459" s="58"/>
      <c r="AJ1459" s="58"/>
      <c r="AK1459" s="58"/>
      <c r="AL1459" s="58"/>
      <c r="AM1459" s="58"/>
      <c r="AN1459" s="58"/>
      <c r="AO1459" s="58"/>
      <c r="AP1459" s="58"/>
      <c r="AQ1459" s="58"/>
      <c r="AR1459" s="58"/>
      <c r="AS1459" s="58"/>
      <c r="AT1459" s="58"/>
      <c r="AU1459" s="58"/>
      <c r="AV1459" s="58"/>
      <c r="AW1459" s="58"/>
      <c r="AX1459" s="58"/>
      <c r="AY1459" s="58"/>
      <c r="AZ1459" s="58"/>
      <c r="BA1459" s="58"/>
      <c r="BB1459" s="58"/>
      <c r="BC1459" s="58"/>
      <c r="BD1459" s="58"/>
      <c r="BE1459" s="58"/>
      <c r="BF1459" s="58"/>
      <c r="BG1459" s="58"/>
      <c r="BH1459" s="58"/>
      <c r="BI1459" s="58"/>
      <c r="BJ1459" s="58"/>
      <c r="BK1459" s="58"/>
      <c r="BL1459" s="58"/>
      <c r="BM1459" s="58"/>
      <c r="BN1459" s="58"/>
      <c r="BO1459" s="58"/>
      <c r="BP1459" s="58"/>
      <c r="BQ1459" s="58"/>
      <c r="BR1459" s="58"/>
      <c r="BS1459" s="58"/>
      <c r="BT1459" s="58"/>
      <c r="BU1459" s="58"/>
      <c r="BV1459" s="58"/>
      <c r="BW1459" s="58"/>
      <c r="BX1459" s="58"/>
      <c r="BY1459" s="58"/>
      <c r="BZ1459" s="58"/>
      <c r="CA1459" s="58"/>
      <c r="CB1459" s="58"/>
      <c r="CC1459" s="58"/>
      <c r="CD1459" s="58"/>
      <c r="CE1459" s="58"/>
      <c r="CF1459" s="58"/>
      <c r="CG1459" s="58"/>
      <c r="CH1459" s="58"/>
      <c r="CI1459" s="58"/>
      <c r="CJ1459" s="58"/>
    </row>
    <row r="1460" spans="1:110" s="71" customFormat="1" ht="12.75" customHeight="1" x14ac:dyDescent="0.2">
      <c r="A1460" s="72"/>
      <c r="B1460" s="73"/>
      <c r="C1460" s="60" t="s">
        <v>17</v>
      </c>
      <c r="D1460" s="61"/>
      <c r="E1460" s="70">
        <f t="shared" si="18"/>
        <v>126.166</v>
      </c>
      <c r="F1460" s="70">
        <f>F1462+F1464+F1466+F1468</f>
        <v>126.166</v>
      </c>
      <c r="G1460" s="70">
        <f>G1462+G1464+G1466+G1468</f>
        <v>0</v>
      </c>
      <c r="H1460" s="61"/>
      <c r="I1460" s="57"/>
      <c r="J1460" s="57"/>
      <c r="K1460" s="57"/>
      <c r="L1460" s="58"/>
      <c r="M1460" s="58"/>
      <c r="N1460" s="58"/>
      <c r="O1460" s="58"/>
      <c r="P1460" s="58"/>
      <c r="Q1460" s="58"/>
      <c r="R1460" s="58"/>
      <c r="S1460" s="58"/>
      <c r="T1460" s="58"/>
      <c r="U1460" s="58"/>
      <c r="V1460" s="58"/>
      <c r="W1460" s="58"/>
      <c r="X1460" s="58"/>
      <c r="Y1460" s="58"/>
      <c r="Z1460" s="58"/>
      <c r="AA1460" s="58"/>
      <c r="AB1460" s="58"/>
      <c r="AC1460" s="58"/>
      <c r="AD1460" s="58"/>
      <c r="AE1460" s="58"/>
      <c r="AF1460" s="58"/>
      <c r="AG1460" s="58"/>
      <c r="AH1460" s="58"/>
      <c r="AI1460" s="58"/>
      <c r="AJ1460" s="58"/>
      <c r="AK1460" s="58"/>
      <c r="AL1460" s="58"/>
      <c r="AM1460" s="58"/>
      <c r="AN1460" s="58"/>
      <c r="AO1460" s="58"/>
      <c r="AP1460" s="58"/>
      <c r="AQ1460" s="58"/>
      <c r="AR1460" s="58"/>
      <c r="AS1460" s="58"/>
      <c r="AT1460" s="58"/>
      <c r="AU1460" s="58"/>
      <c r="AV1460" s="58"/>
      <c r="AW1460" s="58"/>
      <c r="AX1460" s="58"/>
      <c r="AY1460" s="58"/>
      <c r="AZ1460" s="58"/>
      <c r="BA1460" s="58"/>
      <c r="BB1460" s="58"/>
      <c r="BC1460" s="58"/>
      <c r="BD1460" s="58"/>
      <c r="BE1460" s="58"/>
      <c r="BF1460" s="58"/>
      <c r="BG1460" s="58"/>
      <c r="BH1460" s="58"/>
      <c r="BI1460" s="58"/>
      <c r="BJ1460" s="58"/>
      <c r="BK1460" s="58"/>
      <c r="BL1460" s="58"/>
      <c r="BM1460" s="58"/>
      <c r="BN1460" s="58"/>
      <c r="BO1460" s="58"/>
      <c r="BP1460" s="58"/>
      <c r="BQ1460" s="58"/>
      <c r="BR1460" s="58"/>
      <c r="BS1460" s="58"/>
      <c r="BT1460" s="58"/>
      <c r="BU1460" s="58"/>
      <c r="BV1460" s="58"/>
      <c r="BW1460" s="58"/>
      <c r="BX1460" s="58"/>
      <c r="BY1460" s="58"/>
      <c r="BZ1460" s="58"/>
      <c r="CA1460" s="58"/>
      <c r="CB1460" s="58"/>
      <c r="CC1460" s="58"/>
      <c r="CD1460" s="58"/>
      <c r="CE1460" s="58"/>
      <c r="CF1460" s="58"/>
      <c r="CG1460" s="58"/>
      <c r="CH1460" s="58"/>
      <c r="CI1460" s="58"/>
      <c r="CJ1460" s="58"/>
    </row>
    <row r="1461" spans="1:110" s="71" customFormat="1" ht="12.75" customHeight="1" x14ac:dyDescent="0.2">
      <c r="A1461" s="72"/>
      <c r="B1461" s="63" t="s">
        <v>143</v>
      </c>
      <c r="C1461" s="60" t="s">
        <v>20</v>
      </c>
      <c r="D1461" s="60"/>
      <c r="E1461" s="70">
        <f t="shared" si="18"/>
        <v>6.4000000000000001E-2</v>
      </c>
      <c r="F1461" s="70">
        <f>0.014+0.05</f>
        <v>6.4000000000000001E-2</v>
      </c>
      <c r="G1461" s="70"/>
      <c r="H1461" s="60"/>
      <c r="I1461" s="57"/>
      <c r="J1461" s="57"/>
      <c r="K1461" s="57"/>
      <c r="L1461" s="58"/>
      <c r="M1461" s="58"/>
      <c r="N1461" s="58"/>
      <c r="O1461" s="58"/>
      <c r="P1461" s="58"/>
      <c r="Q1461" s="58"/>
      <c r="R1461" s="58"/>
      <c r="S1461" s="58"/>
      <c r="T1461" s="58"/>
      <c r="U1461" s="58"/>
      <c r="V1461" s="58"/>
      <c r="W1461" s="58"/>
      <c r="X1461" s="58"/>
      <c r="Y1461" s="58"/>
      <c r="Z1461" s="58"/>
      <c r="AA1461" s="58"/>
      <c r="AB1461" s="58"/>
      <c r="AC1461" s="58"/>
      <c r="AD1461" s="58"/>
      <c r="AE1461" s="58"/>
      <c r="AF1461" s="58"/>
      <c r="AG1461" s="58"/>
      <c r="AH1461" s="58"/>
      <c r="AI1461" s="58"/>
      <c r="AJ1461" s="58"/>
      <c r="AK1461" s="58"/>
      <c r="AL1461" s="58"/>
      <c r="AM1461" s="58"/>
      <c r="AN1461" s="58"/>
      <c r="AO1461" s="58"/>
      <c r="AP1461" s="58"/>
      <c r="AQ1461" s="58"/>
      <c r="AR1461" s="58"/>
      <c r="AS1461" s="58"/>
      <c r="AT1461" s="58"/>
      <c r="AU1461" s="58"/>
      <c r="AV1461" s="58"/>
      <c r="AW1461" s="58"/>
      <c r="AX1461" s="58"/>
      <c r="AY1461" s="58"/>
      <c r="AZ1461" s="58"/>
      <c r="BA1461" s="58"/>
      <c r="BB1461" s="58"/>
      <c r="BC1461" s="58"/>
      <c r="BD1461" s="58"/>
      <c r="BE1461" s="58"/>
      <c r="BF1461" s="58"/>
      <c r="BG1461" s="58"/>
      <c r="BH1461" s="58"/>
      <c r="BI1461" s="58"/>
      <c r="BJ1461" s="58"/>
      <c r="BK1461" s="58"/>
      <c r="BL1461" s="58"/>
      <c r="BM1461" s="58"/>
      <c r="BN1461" s="58"/>
      <c r="BO1461" s="58"/>
      <c r="BP1461" s="58"/>
      <c r="BQ1461" s="58"/>
      <c r="BR1461" s="58"/>
      <c r="BS1461" s="58"/>
      <c r="BT1461" s="58"/>
      <c r="BU1461" s="58"/>
      <c r="BV1461" s="58"/>
      <c r="BW1461" s="58"/>
      <c r="BX1461" s="58"/>
      <c r="BY1461" s="58"/>
      <c r="BZ1461" s="58"/>
      <c r="CA1461" s="58"/>
      <c r="CB1461" s="58"/>
      <c r="CC1461" s="58"/>
      <c r="CD1461" s="58"/>
      <c r="CE1461" s="58"/>
      <c r="CF1461" s="58"/>
      <c r="CG1461" s="58"/>
      <c r="CH1461" s="58"/>
      <c r="CI1461" s="58"/>
      <c r="CJ1461" s="58"/>
    </row>
    <row r="1462" spans="1:110" s="71" customFormat="1" ht="12.75" customHeight="1" x14ac:dyDescent="0.2">
      <c r="A1462" s="72"/>
      <c r="B1462" s="63"/>
      <c r="C1462" s="60" t="s">
        <v>17</v>
      </c>
      <c r="D1462" s="60"/>
      <c r="E1462" s="70">
        <f t="shared" si="18"/>
        <v>126.166</v>
      </c>
      <c r="F1462" s="70">
        <f>21.439+104.727</f>
        <v>126.166</v>
      </c>
      <c r="G1462" s="70"/>
      <c r="H1462" s="60"/>
      <c r="I1462" s="57"/>
      <c r="J1462" s="57"/>
      <c r="K1462" s="57"/>
      <c r="L1462" s="58"/>
      <c r="M1462" s="58"/>
      <c r="N1462" s="58"/>
      <c r="O1462" s="58"/>
      <c r="P1462" s="58"/>
      <c r="Q1462" s="58"/>
      <c r="R1462" s="58"/>
      <c r="S1462" s="58"/>
      <c r="T1462" s="58"/>
      <c r="U1462" s="58"/>
      <c r="V1462" s="58"/>
      <c r="W1462" s="58"/>
      <c r="X1462" s="58"/>
      <c r="Y1462" s="58"/>
      <c r="Z1462" s="58"/>
      <c r="AA1462" s="58"/>
      <c r="AB1462" s="58"/>
      <c r="AC1462" s="58"/>
      <c r="AD1462" s="58"/>
      <c r="AE1462" s="58"/>
      <c r="AF1462" s="58"/>
      <c r="AG1462" s="58"/>
      <c r="AH1462" s="58"/>
      <c r="AI1462" s="58"/>
      <c r="AJ1462" s="58"/>
      <c r="AK1462" s="58"/>
      <c r="AL1462" s="58"/>
      <c r="AM1462" s="58"/>
      <c r="AN1462" s="58"/>
      <c r="AO1462" s="58"/>
      <c r="AP1462" s="58"/>
      <c r="AQ1462" s="58"/>
      <c r="AR1462" s="58"/>
      <c r="AS1462" s="58"/>
      <c r="AT1462" s="58"/>
      <c r="AU1462" s="58"/>
      <c r="AV1462" s="58"/>
      <c r="AW1462" s="58"/>
      <c r="AX1462" s="58"/>
      <c r="AY1462" s="58"/>
      <c r="AZ1462" s="58"/>
      <c r="BA1462" s="58"/>
      <c r="BB1462" s="58"/>
      <c r="BC1462" s="58"/>
      <c r="BD1462" s="58"/>
      <c r="BE1462" s="58"/>
      <c r="BF1462" s="58"/>
      <c r="BG1462" s="58"/>
      <c r="BH1462" s="58"/>
      <c r="BI1462" s="58"/>
      <c r="BJ1462" s="58"/>
      <c r="BK1462" s="58"/>
      <c r="BL1462" s="58"/>
      <c r="BM1462" s="58"/>
      <c r="BN1462" s="58"/>
      <c r="BO1462" s="58"/>
      <c r="BP1462" s="58"/>
      <c r="BQ1462" s="58"/>
      <c r="BR1462" s="58"/>
      <c r="BS1462" s="58"/>
      <c r="BT1462" s="58"/>
      <c r="BU1462" s="58"/>
      <c r="BV1462" s="58"/>
      <c r="BW1462" s="58"/>
      <c r="BX1462" s="58"/>
      <c r="BY1462" s="58"/>
      <c r="BZ1462" s="58"/>
      <c r="CA1462" s="58"/>
      <c r="CB1462" s="58"/>
      <c r="CC1462" s="58"/>
      <c r="CD1462" s="58"/>
      <c r="CE1462" s="58"/>
      <c r="CF1462" s="58"/>
      <c r="CG1462" s="58"/>
      <c r="CH1462" s="58"/>
      <c r="CI1462" s="58"/>
      <c r="CJ1462" s="58"/>
    </row>
    <row r="1463" spans="1:110" s="71" customFormat="1" ht="12.75" customHeight="1" x14ac:dyDescent="0.2">
      <c r="A1463" s="72"/>
      <c r="B1463" s="63" t="s">
        <v>145</v>
      </c>
      <c r="C1463" s="60" t="s">
        <v>20</v>
      </c>
      <c r="D1463" s="60"/>
      <c r="E1463" s="70">
        <f t="shared" si="18"/>
        <v>0</v>
      </c>
      <c r="F1463" s="70"/>
      <c r="G1463" s="70"/>
      <c r="H1463" s="60"/>
      <c r="I1463" s="57"/>
      <c r="J1463" s="57"/>
      <c r="K1463" s="57"/>
      <c r="L1463" s="58"/>
      <c r="M1463" s="58"/>
      <c r="N1463" s="58"/>
      <c r="O1463" s="58"/>
      <c r="P1463" s="58"/>
      <c r="Q1463" s="58"/>
      <c r="R1463" s="58"/>
      <c r="S1463" s="58"/>
      <c r="T1463" s="58"/>
      <c r="U1463" s="58"/>
      <c r="V1463" s="58"/>
      <c r="W1463" s="58"/>
      <c r="X1463" s="58"/>
      <c r="Y1463" s="58"/>
      <c r="Z1463" s="58"/>
      <c r="AA1463" s="58"/>
      <c r="AB1463" s="58"/>
      <c r="AC1463" s="58"/>
      <c r="AD1463" s="58"/>
      <c r="AE1463" s="58"/>
      <c r="AF1463" s="58"/>
      <c r="AG1463" s="58"/>
      <c r="AH1463" s="58"/>
      <c r="AI1463" s="58"/>
      <c r="AJ1463" s="58"/>
      <c r="AK1463" s="58"/>
      <c r="AL1463" s="58"/>
      <c r="AM1463" s="58"/>
      <c r="AN1463" s="58"/>
      <c r="AO1463" s="58"/>
      <c r="AP1463" s="58"/>
      <c r="AQ1463" s="58"/>
      <c r="AR1463" s="58"/>
      <c r="AS1463" s="58"/>
      <c r="AT1463" s="58"/>
      <c r="AU1463" s="58"/>
      <c r="AV1463" s="58"/>
      <c r="AW1463" s="58"/>
      <c r="AX1463" s="58"/>
      <c r="AY1463" s="58"/>
      <c r="AZ1463" s="58"/>
      <c r="BA1463" s="58"/>
      <c r="BB1463" s="58"/>
      <c r="BC1463" s="58"/>
      <c r="BD1463" s="58"/>
      <c r="BE1463" s="58"/>
      <c r="BF1463" s="58"/>
      <c r="BG1463" s="58"/>
      <c r="BH1463" s="58"/>
      <c r="BI1463" s="58"/>
      <c r="BJ1463" s="58"/>
      <c r="BK1463" s="58"/>
      <c r="BL1463" s="58"/>
      <c r="BM1463" s="58"/>
      <c r="BN1463" s="58"/>
      <c r="BO1463" s="58"/>
      <c r="BP1463" s="58"/>
      <c r="BQ1463" s="58"/>
      <c r="BR1463" s="58"/>
      <c r="BS1463" s="58"/>
      <c r="BT1463" s="58"/>
      <c r="BU1463" s="58"/>
      <c r="BV1463" s="58"/>
      <c r="BW1463" s="58"/>
      <c r="BX1463" s="58"/>
      <c r="BY1463" s="58"/>
      <c r="BZ1463" s="58"/>
      <c r="CA1463" s="58"/>
      <c r="CB1463" s="58"/>
      <c r="CC1463" s="58"/>
      <c r="CD1463" s="58"/>
      <c r="CE1463" s="58"/>
      <c r="CF1463" s="58"/>
      <c r="CG1463" s="58"/>
      <c r="CH1463" s="58"/>
      <c r="CI1463" s="58"/>
      <c r="CJ1463" s="58"/>
    </row>
    <row r="1464" spans="1:110" s="71" customFormat="1" ht="12.75" customHeight="1" x14ac:dyDescent="0.2">
      <c r="A1464" s="72"/>
      <c r="B1464" s="63"/>
      <c r="C1464" s="60" t="s">
        <v>17</v>
      </c>
      <c r="D1464" s="60"/>
      <c r="E1464" s="70">
        <f t="shared" si="18"/>
        <v>0</v>
      </c>
      <c r="F1464" s="70"/>
      <c r="G1464" s="70"/>
      <c r="H1464" s="60"/>
      <c r="I1464" s="57"/>
      <c r="J1464" s="57"/>
      <c r="K1464" s="57"/>
      <c r="L1464" s="58"/>
      <c r="M1464" s="58"/>
      <c r="N1464" s="58"/>
      <c r="O1464" s="58"/>
      <c r="P1464" s="58"/>
      <c r="Q1464" s="58"/>
      <c r="R1464" s="58"/>
      <c r="S1464" s="58"/>
      <c r="T1464" s="58"/>
      <c r="U1464" s="58"/>
      <c r="V1464" s="58"/>
      <c r="W1464" s="58"/>
      <c r="X1464" s="58"/>
      <c r="Y1464" s="58"/>
      <c r="Z1464" s="58"/>
      <c r="AA1464" s="58"/>
      <c r="AB1464" s="58"/>
      <c r="AC1464" s="58"/>
      <c r="AD1464" s="58"/>
      <c r="AE1464" s="58"/>
      <c r="AF1464" s="58"/>
      <c r="AG1464" s="58"/>
      <c r="AH1464" s="58"/>
      <c r="AI1464" s="58"/>
      <c r="AJ1464" s="58"/>
      <c r="AK1464" s="58"/>
      <c r="AL1464" s="58"/>
      <c r="AM1464" s="58"/>
      <c r="AN1464" s="58"/>
      <c r="AO1464" s="58"/>
      <c r="AP1464" s="58"/>
      <c r="AQ1464" s="58"/>
      <c r="AR1464" s="58"/>
      <c r="AS1464" s="58"/>
      <c r="AT1464" s="58"/>
      <c r="AU1464" s="58"/>
      <c r="AV1464" s="58"/>
      <c r="AW1464" s="58"/>
      <c r="AX1464" s="58"/>
      <c r="AY1464" s="58"/>
      <c r="AZ1464" s="58"/>
      <c r="BA1464" s="58"/>
      <c r="BB1464" s="58"/>
      <c r="BC1464" s="58"/>
      <c r="BD1464" s="58"/>
      <c r="BE1464" s="58"/>
      <c r="BF1464" s="58"/>
      <c r="BG1464" s="58"/>
      <c r="BH1464" s="58"/>
      <c r="BI1464" s="58"/>
      <c r="BJ1464" s="58"/>
      <c r="BK1464" s="58"/>
      <c r="BL1464" s="58"/>
      <c r="BM1464" s="58"/>
      <c r="BN1464" s="58"/>
      <c r="BO1464" s="58"/>
      <c r="BP1464" s="58"/>
      <c r="BQ1464" s="58"/>
      <c r="BR1464" s="58"/>
      <c r="BS1464" s="58"/>
      <c r="BT1464" s="58"/>
      <c r="BU1464" s="58"/>
      <c r="BV1464" s="58"/>
      <c r="BW1464" s="58"/>
      <c r="BX1464" s="58"/>
      <c r="BY1464" s="58"/>
      <c r="BZ1464" s="58"/>
      <c r="CA1464" s="58"/>
      <c r="CB1464" s="58"/>
      <c r="CC1464" s="58"/>
      <c r="CD1464" s="58"/>
      <c r="CE1464" s="58"/>
      <c r="CF1464" s="58"/>
      <c r="CG1464" s="58"/>
      <c r="CH1464" s="58"/>
      <c r="CI1464" s="58"/>
      <c r="CJ1464" s="58"/>
    </row>
    <row r="1465" spans="1:110" s="71" customFormat="1" ht="12.75" customHeight="1" x14ac:dyDescent="0.2">
      <c r="A1465" s="72"/>
      <c r="B1465" s="67" t="s">
        <v>147</v>
      </c>
      <c r="C1465" s="60" t="s">
        <v>148</v>
      </c>
      <c r="D1465" s="60"/>
      <c r="E1465" s="70">
        <f t="shared" si="18"/>
        <v>0</v>
      </c>
      <c r="F1465" s="70"/>
      <c r="G1465" s="70"/>
      <c r="H1465" s="60"/>
      <c r="I1465" s="57"/>
      <c r="J1465" s="57"/>
      <c r="K1465" s="57"/>
      <c r="L1465" s="58"/>
      <c r="M1465" s="58"/>
      <c r="N1465" s="58"/>
      <c r="O1465" s="58"/>
      <c r="P1465" s="58"/>
      <c r="Q1465" s="58"/>
      <c r="R1465" s="58"/>
      <c r="S1465" s="58"/>
      <c r="T1465" s="58"/>
      <c r="U1465" s="58"/>
      <c r="V1465" s="58"/>
      <c r="W1465" s="58"/>
      <c r="X1465" s="58"/>
      <c r="Y1465" s="58"/>
      <c r="Z1465" s="58"/>
      <c r="AA1465" s="58"/>
      <c r="AB1465" s="58"/>
      <c r="AC1465" s="58"/>
      <c r="AD1465" s="58"/>
      <c r="AE1465" s="58"/>
      <c r="AF1465" s="58"/>
      <c r="AG1465" s="58"/>
      <c r="AH1465" s="58"/>
      <c r="AI1465" s="58"/>
      <c r="AJ1465" s="58"/>
      <c r="AK1465" s="58"/>
      <c r="AL1465" s="58"/>
      <c r="AM1465" s="58"/>
      <c r="AN1465" s="58"/>
      <c r="AO1465" s="58"/>
      <c r="AP1465" s="58"/>
      <c r="AQ1465" s="58"/>
      <c r="AR1465" s="58"/>
      <c r="AS1465" s="58"/>
      <c r="AT1465" s="58"/>
      <c r="AU1465" s="58"/>
      <c r="AV1465" s="58"/>
      <c r="AW1465" s="58"/>
      <c r="AX1465" s="58"/>
      <c r="AY1465" s="58"/>
      <c r="AZ1465" s="58"/>
      <c r="BA1465" s="58"/>
      <c r="BB1465" s="58"/>
      <c r="BC1465" s="58"/>
      <c r="BD1465" s="58"/>
      <c r="BE1465" s="58"/>
      <c r="BF1465" s="58"/>
      <c r="BG1465" s="58"/>
      <c r="BH1465" s="58"/>
      <c r="BI1465" s="58"/>
      <c r="BJ1465" s="58"/>
      <c r="BK1465" s="58"/>
      <c r="BL1465" s="58"/>
      <c r="BM1465" s="58"/>
      <c r="BN1465" s="58"/>
      <c r="BO1465" s="58"/>
      <c r="BP1465" s="58"/>
      <c r="BQ1465" s="58"/>
      <c r="BR1465" s="58"/>
      <c r="BS1465" s="58"/>
      <c r="BT1465" s="58"/>
      <c r="BU1465" s="58"/>
      <c r="BV1465" s="58"/>
      <c r="BW1465" s="58"/>
      <c r="BX1465" s="58"/>
      <c r="BY1465" s="58"/>
      <c r="BZ1465" s="58"/>
      <c r="CA1465" s="58"/>
      <c r="CB1465" s="58"/>
      <c r="CC1465" s="58"/>
      <c r="CD1465" s="58"/>
      <c r="CE1465" s="58"/>
      <c r="CF1465" s="58"/>
      <c r="CG1465" s="58"/>
      <c r="CH1465" s="58"/>
      <c r="CI1465" s="58"/>
      <c r="CJ1465" s="58"/>
    </row>
    <row r="1466" spans="1:110" s="71" customFormat="1" ht="12.75" customHeight="1" x14ac:dyDescent="0.2">
      <c r="A1466" s="72"/>
      <c r="B1466" s="67"/>
      <c r="C1466" s="60" t="s">
        <v>17</v>
      </c>
      <c r="D1466" s="60"/>
      <c r="E1466" s="70">
        <f t="shared" si="18"/>
        <v>0</v>
      </c>
      <c r="F1466" s="70"/>
      <c r="G1466" s="70"/>
      <c r="H1466" s="60"/>
      <c r="I1466" s="57"/>
      <c r="J1466" s="57"/>
      <c r="K1466" s="57"/>
      <c r="L1466" s="58"/>
      <c r="M1466" s="58"/>
      <c r="N1466" s="58"/>
      <c r="O1466" s="58"/>
      <c r="P1466" s="58"/>
      <c r="Q1466" s="58"/>
      <c r="R1466" s="58"/>
      <c r="S1466" s="58"/>
      <c r="T1466" s="58"/>
      <c r="U1466" s="58"/>
      <c r="V1466" s="58"/>
      <c r="W1466" s="58"/>
      <c r="X1466" s="58"/>
      <c r="Y1466" s="58"/>
      <c r="Z1466" s="58"/>
      <c r="AA1466" s="58"/>
      <c r="AB1466" s="58"/>
      <c r="AC1466" s="58"/>
      <c r="AD1466" s="58"/>
      <c r="AE1466" s="58"/>
      <c r="AF1466" s="58"/>
      <c r="AG1466" s="58"/>
      <c r="AH1466" s="58"/>
      <c r="AI1466" s="58"/>
      <c r="AJ1466" s="58"/>
      <c r="AK1466" s="58"/>
      <c r="AL1466" s="58"/>
      <c r="AM1466" s="58"/>
      <c r="AN1466" s="58"/>
      <c r="AO1466" s="58"/>
      <c r="AP1466" s="58"/>
      <c r="AQ1466" s="58"/>
      <c r="AR1466" s="58"/>
      <c r="AS1466" s="58"/>
      <c r="AT1466" s="58"/>
      <c r="AU1466" s="58"/>
      <c r="AV1466" s="58"/>
      <c r="AW1466" s="58"/>
      <c r="AX1466" s="58"/>
      <c r="AY1466" s="58"/>
      <c r="AZ1466" s="58"/>
      <c r="BA1466" s="58"/>
      <c r="BB1466" s="58"/>
      <c r="BC1466" s="58"/>
      <c r="BD1466" s="58"/>
      <c r="BE1466" s="58"/>
      <c r="BF1466" s="58"/>
      <c r="BG1466" s="58"/>
      <c r="BH1466" s="58"/>
      <c r="BI1466" s="58"/>
      <c r="BJ1466" s="58"/>
      <c r="BK1466" s="58"/>
      <c r="BL1466" s="58"/>
      <c r="BM1466" s="58"/>
      <c r="BN1466" s="58"/>
      <c r="BO1466" s="58"/>
      <c r="BP1466" s="58"/>
      <c r="BQ1466" s="58"/>
      <c r="BR1466" s="58"/>
      <c r="BS1466" s="58"/>
      <c r="BT1466" s="58"/>
      <c r="BU1466" s="58"/>
      <c r="BV1466" s="58"/>
      <c r="BW1466" s="58"/>
      <c r="BX1466" s="58"/>
      <c r="BY1466" s="58"/>
      <c r="BZ1466" s="58"/>
      <c r="CA1466" s="58"/>
      <c r="CB1466" s="58"/>
      <c r="CC1466" s="58"/>
      <c r="CD1466" s="58"/>
      <c r="CE1466" s="58"/>
      <c r="CF1466" s="58"/>
      <c r="CG1466" s="58"/>
      <c r="CH1466" s="58"/>
      <c r="CI1466" s="58"/>
      <c r="CJ1466" s="58"/>
    </row>
    <row r="1467" spans="1:110" s="71" customFormat="1" ht="12.75" customHeight="1" x14ac:dyDescent="0.2">
      <c r="A1467" s="72"/>
      <c r="B1467" s="63" t="s">
        <v>150</v>
      </c>
      <c r="C1467" s="60" t="s">
        <v>64</v>
      </c>
      <c r="D1467" s="68"/>
      <c r="E1467" s="70">
        <f t="shared" si="18"/>
        <v>0</v>
      </c>
      <c r="F1467" s="70"/>
      <c r="G1467" s="70"/>
      <c r="H1467" s="68"/>
      <c r="I1467" s="57"/>
      <c r="J1467" s="57"/>
      <c r="K1467" s="57"/>
      <c r="L1467" s="58"/>
      <c r="M1467" s="58"/>
      <c r="N1467" s="58"/>
      <c r="O1467" s="58"/>
      <c r="P1467" s="58"/>
      <c r="Q1467" s="58"/>
      <c r="R1467" s="58"/>
      <c r="S1467" s="58"/>
      <c r="T1467" s="58"/>
      <c r="U1467" s="58"/>
      <c r="V1467" s="58"/>
      <c r="W1467" s="58"/>
      <c r="X1467" s="58"/>
      <c r="Y1467" s="58"/>
      <c r="Z1467" s="58"/>
      <c r="AA1467" s="58"/>
      <c r="AB1467" s="58"/>
      <c r="AC1467" s="58"/>
      <c r="AD1467" s="58"/>
      <c r="AE1467" s="58"/>
      <c r="AF1467" s="58"/>
      <c r="AG1467" s="58"/>
      <c r="AH1467" s="58"/>
      <c r="AI1467" s="58"/>
      <c r="AJ1467" s="58"/>
      <c r="AK1467" s="58"/>
      <c r="AL1467" s="58"/>
      <c r="AM1467" s="58"/>
      <c r="AN1467" s="58"/>
      <c r="AO1467" s="58"/>
      <c r="AP1467" s="58"/>
      <c r="AQ1467" s="58"/>
      <c r="AR1467" s="58"/>
      <c r="AS1467" s="58"/>
      <c r="AT1467" s="58"/>
      <c r="AU1467" s="58"/>
      <c r="AV1467" s="58"/>
      <c r="AW1467" s="58"/>
      <c r="AX1467" s="58"/>
      <c r="AY1467" s="58"/>
      <c r="AZ1467" s="58"/>
      <c r="BA1467" s="58"/>
      <c r="BB1467" s="58"/>
      <c r="BC1467" s="58"/>
      <c r="BD1467" s="58"/>
      <c r="BE1467" s="58"/>
      <c r="BF1467" s="58"/>
      <c r="BG1467" s="58"/>
      <c r="BH1467" s="58"/>
      <c r="BI1467" s="58"/>
      <c r="BJ1467" s="58"/>
      <c r="BK1467" s="58"/>
      <c r="BL1467" s="58"/>
      <c r="BM1467" s="58"/>
      <c r="BN1467" s="58"/>
      <c r="BO1467" s="58"/>
      <c r="BP1467" s="58"/>
      <c r="BQ1467" s="58"/>
      <c r="BR1467" s="58"/>
      <c r="BS1467" s="58"/>
      <c r="BT1467" s="58"/>
      <c r="BU1467" s="58"/>
      <c r="BV1467" s="58"/>
      <c r="BW1467" s="58"/>
      <c r="BX1467" s="58"/>
      <c r="BY1467" s="58"/>
      <c r="BZ1467" s="58"/>
      <c r="CA1467" s="58"/>
      <c r="CB1467" s="58"/>
      <c r="CC1467" s="58"/>
      <c r="CD1467" s="58"/>
      <c r="CE1467" s="58"/>
      <c r="CF1467" s="58"/>
      <c r="CG1467" s="58"/>
      <c r="CH1467" s="58"/>
      <c r="CI1467" s="58"/>
      <c r="CJ1467" s="58"/>
    </row>
    <row r="1468" spans="1:110" s="71" customFormat="1" ht="12.75" customHeight="1" x14ac:dyDescent="0.2">
      <c r="A1468" s="76"/>
      <c r="B1468" s="63"/>
      <c r="C1468" s="60" t="s">
        <v>17</v>
      </c>
      <c r="D1468" s="68"/>
      <c r="E1468" s="70">
        <f t="shared" si="18"/>
        <v>0</v>
      </c>
      <c r="F1468" s="70"/>
      <c r="G1468" s="70"/>
      <c r="H1468" s="68"/>
      <c r="I1468" s="57"/>
      <c r="J1468" s="57"/>
      <c r="K1468" s="57"/>
      <c r="L1468" s="58"/>
      <c r="M1468" s="58"/>
      <c r="N1468" s="58"/>
      <c r="O1468" s="58"/>
      <c r="P1468" s="58"/>
      <c r="Q1468" s="58"/>
      <c r="R1468" s="58"/>
      <c r="S1468" s="58"/>
      <c r="T1468" s="58"/>
      <c r="U1468" s="58"/>
      <c r="V1468" s="58"/>
      <c r="W1468" s="58"/>
      <c r="X1468" s="58"/>
      <c r="Y1468" s="58"/>
      <c r="Z1468" s="58"/>
      <c r="AA1468" s="58"/>
      <c r="AB1468" s="58"/>
      <c r="AC1468" s="58"/>
      <c r="AD1468" s="58"/>
      <c r="AE1468" s="58"/>
      <c r="AF1468" s="58"/>
      <c r="AG1468" s="58"/>
      <c r="AH1468" s="58"/>
      <c r="AI1468" s="58"/>
      <c r="AJ1468" s="58"/>
      <c r="AK1468" s="58"/>
      <c r="AL1468" s="58"/>
      <c r="AM1468" s="58"/>
      <c r="AN1468" s="58"/>
      <c r="AO1468" s="58"/>
      <c r="AP1468" s="58"/>
      <c r="AQ1468" s="58"/>
      <c r="AR1468" s="58"/>
      <c r="AS1468" s="58"/>
      <c r="AT1468" s="58"/>
      <c r="AU1468" s="58"/>
      <c r="AV1468" s="58"/>
      <c r="AW1468" s="58"/>
      <c r="AX1468" s="58"/>
      <c r="AY1468" s="58"/>
      <c r="AZ1468" s="58"/>
      <c r="BA1468" s="58"/>
      <c r="BB1468" s="58"/>
      <c r="BC1468" s="58"/>
      <c r="BD1468" s="58"/>
      <c r="BE1468" s="58"/>
      <c r="BF1468" s="58"/>
      <c r="BG1468" s="58"/>
      <c r="BH1468" s="58"/>
      <c r="BI1468" s="58"/>
      <c r="BJ1468" s="58"/>
      <c r="BK1468" s="58"/>
      <c r="BL1468" s="58"/>
      <c r="BM1468" s="58"/>
      <c r="BN1468" s="58"/>
      <c r="BO1468" s="58"/>
      <c r="BP1468" s="58"/>
      <c r="BQ1468" s="58"/>
      <c r="BR1468" s="58"/>
      <c r="BS1468" s="58"/>
      <c r="BT1468" s="58"/>
      <c r="BU1468" s="58"/>
      <c r="BV1468" s="58"/>
      <c r="BW1468" s="58"/>
      <c r="BX1468" s="58"/>
      <c r="BY1468" s="58"/>
      <c r="BZ1468" s="58"/>
      <c r="CA1468" s="58"/>
      <c r="CB1468" s="58"/>
      <c r="CC1468" s="58"/>
      <c r="CD1468" s="58"/>
      <c r="CE1468" s="58"/>
      <c r="CF1468" s="58"/>
      <c r="CG1468" s="58"/>
      <c r="CH1468" s="58"/>
      <c r="CI1468" s="58"/>
      <c r="CJ1468" s="58"/>
    </row>
    <row r="1469" spans="1:110" s="71" customFormat="1" ht="12.75" customHeight="1" x14ac:dyDescent="0.2">
      <c r="A1469" s="18">
        <v>61</v>
      </c>
      <c r="B1469" s="69" t="s">
        <v>210</v>
      </c>
      <c r="C1469" s="60" t="s">
        <v>19</v>
      </c>
      <c r="D1469" s="68"/>
      <c r="E1469" s="70">
        <f t="shared" si="18"/>
        <v>1</v>
      </c>
      <c r="F1469" s="70"/>
      <c r="G1469" s="70">
        <v>1</v>
      </c>
      <c r="H1469" s="68"/>
      <c r="I1469" s="57"/>
      <c r="J1469" s="57"/>
      <c r="K1469" s="57"/>
      <c r="L1469" s="58"/>
      <c r="M1469" s="58"/>
      <c r="N1469" s="58"/>
      <c r="O1469" s="58"/>
      <c r="P1469" s="58"/>
      <c r="Q1469" s="58"/>
      <c r="R1469" s="58"/>
      <c r="S1469" s="58"/>
      <c r="T1469" s="58"/>
      <c r="U1469" s="58"/>
      <c r="V1469" s="58"/>
      <c r="W1469" s="58"/>
      <c r="X1469" s="58"/>
      <c r="Y1469" s="58"/>
      <c r="Z1469" s="58"/>
      <c r="AA1469" s="58"/>
      <c r="AB1469" s="58"/>
      <c r="AC1469" s="58"/>
      <c r="AD1469" s="58"/>
      <c r="AE1469" s="58"/>
      <c r="AF1469" s="58"/>
      <c r="AG1469" s="58"/>
      <c r="AH1469" s="58"/>
      <c r="AI1469" s="58"/>
      <c r="AJ1469" s="58"/>
      <c r="AK1469" s="58"/>
      <c r="AL1469" s="58"/>
      <c r="AM1469" s="58"/>
      <c r="AN1469" s="58"/>
      <c r="AO1469" s="58"/>
      <c r="AP1469" s="58"/>
      <c r="AQ1469" s="58"/>
      <c r="AR1469" s="58"/>
      <c r="AS1469" s="58"/>
      <c r="AT1469" s="58"/>
      <c r="AU1469" s="58"/>
      <c r="AV1469" s="58"/>
      <c r="AW1469" s="58"/>
      <c r="AX1469" s="58"/>
      <c r="AY1469" s="58"/>
      <c r="AZ1469" s="58"/>
      <c r="BA1469" s="58"/>
      <c r="BB1469" s="58"/>
      <c r="BC1469" s="58"/>
      <c r="BD1469" s="58"/>
      <c r="BE1469" s="58"/>
      <c r="BF1469" s="58"/>
      <c r="BG1469" s="58"/>
      <c r="BH1469" s="58"/>
      <c r="BI1469" s="58"/>
      <c r="BJ1469" s="58"/>
      <c r="BK1469" s="58"/>
      <c r="BL1469" s="58"/>
      <c r="BM1469" s="58"/>
      <c r="BN1469" s="58"/>
      <c r="BO1469" s="58"/>
      <c r="BP1469" s="58"/>
      <c r="BQ1469" s="58"/>
      <c r="BR1469" s="58"/>
      <c r="BS1469" s="58"/>
      <c r="BT1469" s="58"/>
      <c r="BU1469" s="58"/>
      <c r="BV1469" s="58"/>
      <c r="BW1469" s="58"/>
      <c r="BX1469" s="58"/>
      <c r="BY1469" s="58"/>
      <c r="BZ1469" s="58"/>
      <c r="CA1469" s="58"/>
      <c r="CB1469" s="58"/>
      <c r="CC1469" s="58"/>
      <c r="CD1469" s="58"/>
      <c r="CE1469" s="58"/>
      <c r="CF1469" s="58"/>
      <c r="CG1469" s="58"/>
      <c r="CH1469" s="58"/>
      <c r="CI1469" s="58"/>
      <c r="CJ1469" s="58"/>
    </row>
    <row r="1470" spans="1:110" s="71" customFormat="1" ht="12.75" customHeight="1" x14ac:dyDescent="0.2">
      <c r="A1470" s="72"/>
      <c r="B1470" s="73"/>
      <c r="C1470" s="60" t="s">
        <v>17</v>
      </c>
      <c r="D1470" s="61"/>
      <c r="E1470" s="70">
        <f t="shared" si="18"/>
        <v>60.14</v>
      </c>
      <c r="F1470" s="70">
        <f>F1472+F1474+F1476+F1478</f>
        <v>0</v>
      </c>
      <c r="G1470" s="70">
        <f>G1472+G1474+G1476+G1478</f>
        <v>60.14</v>
      </c>
      <c r="H1470" s="61"/>
      <c r="I1470" s="57"/>
      <c r="J1470" s="57"/>
      <c r="K1470" s="57"/>
      <c r="L1470" s="58"/>
      <c r="M1470" s="58"/>
      <c r="N1470" s="58"/>
      <c r="O1470" s="58"/>
      <c r="P1470" s="58"/>
      <c r="Q1470" s="58"/>
      <c r="R1470" s="58"/>
      <c r="S1470" s="58"/>
      <c r="T1470" s="58"/>
      <c r="U1470" s="58"/>
      <c r="V1470" s="58"/>
      <c r="W1470" s="58"/>
      <c r="X1470" s="58"/>
      <c r="Y1470" s="58"/>
      <c r="Z1470" s="58"/>
      <c r="AA1470" s="58"/>
      <c r="AB1470" s="58"/>
      <c r="AC1470" s="58"/>
      <c r="AD1470" s="58"/>
      <c r="AE1470" s="58"/>
      <c r="AF1470" s="58"/>
      <c r="AG1470" s="58"/>
      <c r="AH1470" s="58"/>
      <c r="AI1470" s="58"/>
      <c r="AJ1470" s="58"/>
      <c r="AK1470" s="58"/>
      <c r="AL1470" s="58"/>
      <c r="AM1470" s="58"/>
      <c r="AN1470" s="58"/>
      <c r="AO1470" s="58"/>
      <c r="AP1470" s="58"/>
      <c r="AQ1470" s="58"/>
      <c r="AR1470" s="58"/>
      <c r="AS1470" s="58"/>
      <c r="AT1470" s="58"/>
      <c r="AU1470" s="58"/>
      <c r="AV1470" s="58"/>
      <c r="AW1470" s="58"/>
      <c r="AX1470" s="58"/>
      <c r="AY1470" s="58"/>
      <c r="AZ1470" s="58"/>
      <c r="BA1470" s="58"/>
      <c r="BB1470" s="58"/>
      <c r="BC1470" s="58"/>
      <c r="BD1470" s="58"/>
      <c r="BE1470" s="58"/>
      <c r="BF1470" s="58"/>
      <c r="BG1470" s="58"/>
      <c r="BH1470" s="58"/>
      <c r="BI1470" s="58"/>
      <c r="BJ1470" s="58"/>
      <c r="BK1470" s="58"/>
      <c r="BL1470" s="58"/>
      <c r="BM1470" s="58"/>
      <c r="BN1470" s="58"/>
      <c r="BO1470" s="58"/>
      <c r="BP1470" s="58"/>
      <c r="BQ1470" s="58"/>
      <c r="BR1470" s="58"/>
      <c r="BS1470" s="58"/>
      <c r="BT1470" s="58"/>
      <c r="BU1470" s="58"/>
      <c r="BV1470" s="58"/>
      <c r="BW1470" s="58"/>
      <c r="BX1470" s="58"/>
      <c r="BY1470" s="58"/>
      <c r="BZ1470" s="58"/>
      <c r="CA1470" s="58"/>
      <c r="CB1470" s="58"/>
      <c r="CC1470" s="58"/>
      <c r="CD1470" s="58"/>
      <c r="CE1470" s="58"/>
      <c r="CF1470" s="58"/>
      <c r="CG1470" s="58"/>
      <c r="CH1470" s="58"/>
      <c r="CI1470" s="58"/>
      <c r="CJ1470" s="58"/>
    </row>
    <row r="1471" spans="1:110" s="71" customFormat="1" ht="12.75" customHeight="1" x14ac:dyDescent="0.2">
      <c r="A1471" s="72"/>
      <c r="B1471" s="63" t="s">
        <v>143</v>
      </c>
      <c r="C1471" s="60" t="s">
        <v>20</v>
      </c>
      <c r="D1471" s="60"/>
      <c r="E1471" s="70">
        <f t="shared" si="18"/>
        <v>0.05</v>
      </c>
      <c r="F1471" s="70"/>
      <c r="G1471" s="70">
        <v>0.05</v>
      </c>
      <c r="H1471" s="60"/>
      <c r="I1471" s="57"/>
      <c r="J1471" s="57"/>
      <c r="K1471" s="57"/>
      <c r="L1471" s="58"/>
      <c r="M1471" s="58"/>
      <c r="N1471" s="58"/>
      <c r="O1471" s="58"/>
      <c r="P1471" s="58"/>
      <c r="Q1471" s="58"/>
      <c r="R1471" s="58"/>
      <c r="S1471" s="58"/>
      <c r="T1471" s="58"/>
      <c r="U1471" s="58"/>
      <c r="V1471" s="58"/>
      <c r="W1471" s="58"/>
      <c r="X1471" s="58"/>
      <c r="Y1471" s="58"/>
      <c r="Z1471" s="58"/>
      <c r="AA1471" s="58"/>
      <c r="AB1471" s="58"/>
      <c r="AC1471" s="58"/>
      <c r="AD1471" s="58"/>
      <c r="AE1471" s="58"/>
      <c r="AF1471" s="58"/>
      <c r="AG1471" s="58"/>
      <c r="AH1471" s="58"/>
      <c r="AI1471" s="58"/>
      <c r="AJ1471" s="58"/>
      <c r="AK1471" s="58"/>
      <c r="AL1471" s="58"/>
      <c r="AM1471" s="58"/>
      <c r="AN1471" s="58"/>
      <c r="AO1471" s="58"/>
      <c r="AP1471" s="58"/>
      <c r="AQ1471" s="58"/>
      <c r="AR1471" s="58"/>
      <c r="AS1471" s="58"/>
      <c r="AT1471" s="58"/>
      <c r="AU1471" s="58"/>
      <c r="AV1471" s="58"/>
      <c r="AW1471" s="58"/>
      <c r="AX1471" s="58"/>
      <c r="AY1471" s="58"/>
      <c r="AZ1471" s="58"/>
      <c r="BA1471" s="58"/>
      <c r="BB1471" s="58"/>
      <c r="BC1471" s="58"/>
      <c r="BD1471" s="58"/>
      <c r="BE1471" s="58"/>
      <c r="BF1471" s="58"/>
      <c r="BG1471" s="58"/>
      <c r="BH1471" s="58"/>
      <c r="BI1471" s="58"/>
      <c r="BJ1471" s="58"/>
      <c r="BK1471" s="58"/>
      <c r="BL1471" s="58"/>
      <c r="BM1471" s="58"/>
      <c r="BN1471" s="58"/>
      <c r="BO1471" s="58"/>
      <c r="BP1471" s="58"/>
      <c r="BQ1471" s="58"/>
      <c r="BR1471" s="58"/>
      <c r="BS1471" s="58"/>
      <c r="BT1471" s="58"/>
      <c r="BU1471" s="58"/>
      <c r="BV1471" s="58"/>
      <c r="BW1471" s="58"/>
      <c r="BX1471" s="58"/>
      <c r="BY1471" s="58"/>
      <c r="BZ1471" s="58"/>
      <c r="CA1471" s="58"/>
      <c r="CB1471" s="58"/>
      <c r="CC1471" s="58"/>
      <c r="CD1471" s="58"/>
      <c r="CE1471" s="58"/>
      <c r="CF1471" s="58"/>
      <c r="CG1471" s="58"/>
      <c r="CH1471" s="58"/>
      <c r="CI1471" s="58"/>
      <c r="CJ1471" s="58"/>
    </row>
    <row r="1472" spans="1:110" s="71" customFormat="1" ht="12.75" customHeight="1" x14ac:dyDescent="0.2">
      <c r="A1472" s="72"/>
      <c r="B1472" s="63"/>
      <c r="C1472" s="60" t="s">
        <v>17</v>
      </c>
      <c r="D1472" s="60"/>
      <c r="E1472" s="70">
        <f t="shared" si="18"/>
        <v>60.14</v>
      </c>
      <c r="F1472" s="70"/>
      <c r="G1472" s="70">
        <v>60.14</v>
      </c>
      <c r="H1472" s="60"/>
      <c r="I1472" s="57"/>
      <c r="J1472" s="57"/>
      <c r="K1472" s="57"/>
      <c r="L1472" s="58"/>
      <c r="M1472" s="58"/>
      <c r="N1472" s="58"/>
      <c r="O1472" s="58"/>
      <c r="P1472" s="58"/>
      <c r="Q1472" s="58"/>
      <c r="R1472" s="58"/>
      <c r="S1472" s="58"/>
      <c r="T1472" s="58"/>
      <c r="U1472" s="58"/>
      <c r="V1472" s="58"/>
      <c r="W1472" s="58"/>
      <c r="X1472" s="58"/>
      <c r="Y1472" s="58"/>
      <c r="Z1472" s="58"/>
      <c r="AA1472" s="58"/>
      <c r="AB1472" s="58"/>
      <c r="AC1472" s="58"/>
      <c r="AD1472" s="58"/>
      <c r="AE1472" s="58"/>
      <c r="AF1472" s="58"/>
      <c r="AG1472" s="58"/>
      <c r="AH1472" s="58"/>
      <c r="AI1472" s="58"/>
      <c r="AJ1472" s="58"/>
      <c r="AK1472" s="58"/>
      <c r="AL1472" s="58"/>
      <c r="AM1472" s="58"/>
      <c r="AN1472" s="58"/>
      <c r="AO1472" s="58"/>
      <c r="AP1472" s="58"/>
      <c r="AQ1472" s="58"/>
      <c r="AR1472" s="58"/>
      <c r="AS1472" s="58"/>
      <c r="AT1472" s="58"/>
      <c r="AU1472" s="58"/>
      <c r="AV1472" s="58"/>
      <c r="AW1472" s="58"/>
      <c r="AX1472" s="58"/>
      <c r="AY1472" s="58"/>
      <c r="AZ1472" s="58"/>
      <c r="BA1472" s="58"/>
      <c r="BB1472" s="58"/>
      <c r="BC1472" s="58"/>
      <c r="BD1472" s="58"/>
      <c r="BE1472" s="58"/>
      <c r="BF1472" s="58"/>
      <c r="BG1472" s="58"/>
      <c r="BH1472" s="58"/>
      <c r="BI1472" s="58"/>
      <c r="BJ1472" s="58"/>
      <c r="BK1472" s="58"/>
      <c r="BL1472" s="58"/>
      <c r="BM1472" s="58"/>
      <c r="BN1472" s="58"/>
      <c r="BO1472" s="58"/>
      <c r="BP1472" s="58"/>
      <c r="BQ1472" s="58"/>
      <c r="BR1472" s="58"/>
      <c r="BS1472" s="58"/>
      <c r="BT1472" s="58"/>
      <c r="BU1472" s="58"/>
      <c r="BV1472" s="58"/>
      <c r="BW1472" s="58"/>
      <c r="BX1472" s="58"/>
      <c r="BY1472" s="58"/>
      <c r="BZ1472" s="58"/>
      <c r="CA1472" s="58"/>
      <c r="CB1472" s="58"/>
      <c r="CC1472" s="58"/>
      <c r="CD1472" s="58"/>
      <c r="CE1472" s="58"/>
      <c r="CF1472" s="58"/>
      <c r="CG1472" s="58"/>
      <c r="CH1472" s="58"/>
      <c r="CI1472" s="58"/>
      <c r="CJ1472" s="58"/>
    </row>
    <row r="1473" spans="1:110" s="71" customFormat="1" ht="12.75" customHeight="1" x14ac:dyDescent="0.2">
      <c r="A1473" s="72"/>
      <c r="B1473" s="63" t="s">
        <v>145</v>
      </c>
      <c r="C1473" s="60" t="s">
        <v>20</v>
      </c>
      <c r="D1473" s="60"/>
      <c r="E1473" s="70">
        <f t="shared" si="18"/>
        <v>0</v>
      </c>
      <c r="F1473" s="70"/>
      <c r="G1473" s="70"/>
      <c r="H1473" s="60"/>
      <c r="I1473" s="57"/>
      <c r="J1473" s="57"/>
      <c r="K1473" s="57"/>
      <c r="L1473" s="58"/>
      <c r="M1473" s="58"/>
      <c r="N1473" s="58"/>
      <c r="O1473" s="58"/>
      <c r="P1473" s="58"/>
      <c r="Q1473" s="58"/>
      <c r="R1473" s="58"/>
      <c r="S1473" s="58"/>
      <c r="T1473" s="58"/>
      <c r="U1473" s="58"/>
      <c r="V1473" s="58"/>
      <c r="W1473" s="58"/>
      <c r="X1473" s="58"/>
      <c r="Y1473" s="58"/>
      <c r="Z1473" s="58"/>
      <c r="AA1473" s="58"/>
      <c r="AB1473" s="58"/>
      <c r="AC1473" s="58"/>
      <c r="AD1473" s="58"/>
      <c r="AE1473" s="58"/>
      <c r="AF1473" s="58"/>
      <c r="AG1473" s="58"/>
      <c r="AH1473" s="58"/>
      <c r="AI1473" s="58"/>
      <c r="AJ1473" s="58"/>
      <c r="AK1473" s="58"/>
      <c r="AL1473" s="58"/>
      <c r="AM1473" s="58"/>
      <c r="AN1473" s="58"/>
      <c r="AO1473" s="58"/>
      <c r="AP1473" s="58"/>
      <c r="AQ1473" s="58"/>
      <c r="AR1473" s="58"/>
      <c r="AS1473" s="58"/>
      <c r="AT1473" s="58"/>
      <c r="AU1473" s="58"/>
      <c r="AV1473" s="58"/>
      <c r="AW1473" s="58"/>
      <c r="AX1473" s="58"/>
      <c r="AY1473" s="58"/>
      <c r="AZ1473" s="58"/>
      <c r="BA1473" s="58"/>
      <c r="BB1473" s="58"/>
      <c r="BC1473" s="58"/>
      <c r="BD1473" s="58"/>
      <c r="BE1473" s="58"/>
      <c r="BF1473" s="58"/>
      <c r="BG1473" s="58"/>
      <c r="BH1473" s="58"/>
      <c r="BI1473" s="58"/>
      <c r="BJ1473" s="58"/>
      <c r="BK1473" s="58"/>
      <c r="BL1473" s="58"/>
      <c r="BM1473" s="58"/>
      <c r="BN1473" s="58"/>
      <c r="BO1473" s="58"/>
      <c r="BP1473" s="58"/>
      <c r="BQ1473" s="58"/>
      <c r="BR1473" s="58"/>
      <c r="BS1473" s="58"/>
      <c r="BT1473" s="58"/>
      <c r="BU1473" s="58"/>
      <c r="BV1473" s="58"/>
      <c r="BW1473" s="58"/>
      <c r="BX1473" s="58"/>
      <c r="BY1473" s="58"/>
      <c r="BZ1473" s="58"/>
      <c r="CA1473" s="58"/>
      <c r="CB1473" s="58"/>
      <c r="CC1473" s="58"/>
      <c r="CD1473" s="58"/>
      <c r="CE1473" s="58"/>
      <c r="CF1473" s="58"/>
      <c r="CG1473" s="58"/>
      <c r="CH1473" s="58"/>
      <c r="CI1473" s="58"/>
      <c r="CJ1473" s="58"/>
    </row>
    <row r="1474" spans="1:110" s="71" customFormat="1" ht="12.75" customHeight="1" x14ac:dyDescent="0.2">
      <c r="A1474" s="72"/>
      <c r="B1474" s="63"/>
      <c r="C1474" s="60" t="s">
        <v>17</v>
      </c>
      <c r="D1474" s="60"/>
      <c r="E1474" s="70">
        <f t="shared" si="18"/>
        <v>0</v>
      </c>
      <c r="F1474" s="70"/>
      <c r="G1474" s="70"/>
      <c r="H1474" s="60"/>
      <c r="I1474" s="57"/>
      <c r="J1474" s="57"/>
      <c r="K1474" s="57"/>
      <c r="L1474" s="58"/>
      <c r="M1474" s="58"/>
      <c r="N1474" s="58"/>
      <c r="O1474" s="58"/>
      <c r="P1474" s="58"/>
      <c r="Q1474" s="58"/>
      <c r="R1474" s="58"/>
      <c r="S1474" s="58"/>
      <c r="T1474" s="58"/>
      <c r="U1474" s="58"/>
      <c r="V1474" s="58"/>
      <c r="W1474" s="58"/>
      <c r="X1474" s="58"/>
      <c r="Y1474" s="58"/>
      <c r="Z1474" s="58"/>
      <c r="AA1474" s="58"/>
      <c r="AB1474" s="58"/>
      <c r="AC1474" s="58"/>
      <c r="AD1474" s="58"/>
      <c r="AE1474" s="58"/>
      <c r="AF1474" s="58"/>
      <c r="AG1474" s="58"/>
      <c r="AH1474" s="58"/>
      <c r="AI1474" s="58"/>
      <c r="AJ1474" s="58"/>
      <c r="AK1474" s="58"/>
      <c r="AL1474" s="58"/>
      <c r="AM1474" s="58"/>
      <c r="AN1474" s="58"/>
      <c r="AO1474" s="58"/>
      <c r="AP1474" s="58"/>
      <c r="AQ1474" s="58"/>
      <c r="AR1474" s="58"/>
      <c r="AS1474" s="58"/>
      <c r="AT1474" s="58"/>
      <c r="AU1474" s="58"/>
      <c r="AV1474" s="58"/>
      <c r="AW1474" s="58"/>
      <c r="AX1474" s="58"/>
      <c r="AY1474" s="58"/>
      <c r="AZ1474" s="58"/>
      <c r="BA1474" s="58"/>
      <c r="BB1474" s="58"/>
      <c r="BC1474" s="58"/>
      <c r="BD1474" s="58"/>
      <c r="BE1474" s="58"/>
      <c r="BF1474" s="58"/>
      <c r="BG1474" s="58"/>
      <c r="BH1474" s="58"/>
      <c r="BI1474" s="58"/>
      <c r="BJ1474" s="58"/>
      <c r="BK1474" s="58"/>
      <c r="BL1474" s="58"/>
      <c r="BM1474" s="58"/>
      <c r="BN1474" s="58"/>
      <c r="BO1474" s="58"/>
      <c r="BP1474" s="58"/>
      <c r="BQ1474" s="58"/>
      <c r="BR1474" s="58"/>
      <c r="BS1474" s="58"/>
      <c r="BT1474" s="58"/>
      <c r="BU1474" s="58"/>
      <c r="BV1474" s="58"/>
      <c r="BW1474" s="58"/>
      <c r="BX1474" s="58"/>
      <c r="BY1474" s="58"/>
      <c r="BZ1474" s="58"/>
      <c r="CA1474" s="58"/>
      <c r="CB1474" s="58"/>
      <c r="CC1474" s="58"/>
      <c r="CD1474" s="58"/>
      <c r="CE1474" s="58"/>
      <c r="CF1474" s="58"/>
      <c r="CG1474" s="58"/>
      <c r="CH1474" s="58"/>
      <c r="CI1474" s="58"/>
      <c r="CJ1474" s="58"/>
    </row>
    <row r="1475" spans="1:110" s="71" customFormat="1" ht="12.75" customHeight="1" x14ac:dyDescent="0.2">
      <c r="A1475" s="72"/>
      <c r="B1475" s="67" t="s">
        <v>147</v>
      </c>
      <c r="C1475" s="60" t="s">
        <v>148</v>
      </c>
      <c r="D1475" s="60"/>
      <c r="E1475" s="70">
        <f t="shared" si="18"/>
        <v>0</v>
      </c>
      <c r="F1475" s="70"/>
      <c r="G1475" s="70"/>
      <c r="H1475" s="60"/>
      <c r="I1475" s="57"/>
      <c r="J1475" s="57"/>
      <c r="K1475" s="57"/>
      <c r="L1475" s="58"/>
      <c r="M1475" s="58"/>
      <c r="N1475" s="58"/>
      <c r="O1475" s="58"/>
      <c r="P1475" s="58"/>
      <c r="Q1475" s="58"/>
      <c r="R1475" s="58"/>
      <c r="S1475" s="58"/>
      <c r="T1475" s="58"/>
      <c r="U1475" s="58"/>
      <c r="V1475" s="58"/>
      <c r="W1475" s="58"/>
      <c r="X1475" s="58"/>
      <c r="Y1475" s="58"/>
      <c r="Z1475" s="58"/>
      <c r="AA1475" s="58"/>
      <c r="AB1475" s="58"/>
      <c r="AC1475" s="58"/>
      <c r="AD1475" s="58"/>
      <c r="AE1475" s="58"/>
      <c r="AF1475" s="58"/>
      <c r="AG1475" s="58"/>
      <c r="AH1475" s="58"/>
      <c r="AI1475" s="58"/>
      <c r="AJ1475" s="58"/>
      <c r="AK1475" s="58"/>
      <c r="AL1475" s="58"/>
      <c r="AM1475" s="58"/>
      <c r="AN1475" s="58"/>
      <c r="AO1475" s="58"/>
      <c r="AP1475" s="58"/>
      <c r="AQ1475" s="58"/>
      <c r="AR1475" s="58"/>
      <c r="AS1475" s="58"/>
      <c r="AT1475" s="58"/>
      <c r="AU1475" s="58"/>
      <c r="AV1475" s="58"/>
      <c r="AW1475" s="58"/>
      <c r="AX1475" s="58"/>
      <c r="AY1475" s="58"/>
      <c r="AZ1475" s="58"/>
      <c r="BA1475" s="58"/>
      <c r="BB1475" s="58"/>
      <c r="BC1475" s="58"/>
      <c r="BD1475" s="58"/>
      <c r="BE1475" s="58"/>
      <c r="BF1475" s="58"/>
      <c r="BG1475" s="58"/>
      <c r="BH1475" s="58"/>
      <c r="BI1475" s="58"/>
      <c r="BJ1475" s="58"/>
      <c r="BK1475" s="58"/>
      <c r="BL1475" s="58"/>
      <c r="BM1475" s="58"/>
      <c r="BN1475" s="58"/>
      <c r="BO1475" s="58"/>
      <c r="BP1475" s="58"/>
      <c r="BQ1475" s="58"/>
      <c r="BR1475" s="58"/>
      <c r="BS1475" s="58"/>
      <c r="BT1475" s="58"/>
      <c r="BU1475" s="58"/>
      <c r="BV1475" s="58"/>
      <c r="BW1475" s="58"/>
      <c r="BX1475" s="58"/>
      <c r="BY1475" s="58"/>
      <c r="BZ1475" s="58"/>
      <c r="CA1475" s="58"/>
      <c r="CB1475" s="58"/>
      <c r="CC1475" s="58"/>
      <c r="CD1475" s="58"/>
      <c r="CE1475" s="58"/>
      <c r="CF1475" s="58"/>
      <c r="CG1475" s="58"/>
      <c r="CH1475" s="58"/>
      <c r="CI1475" s="58"/>
      <c r="CJ1475" s="58"/>
    </row>
    <row r="1476" spans="1:110" s="71" customFormat="1" ht="12.75" customHeight="1" x14ac:dyDescent="0.2">
      <c r="A1476" s="72"/>
      <c r="B1476" s="67"/>
      <c r="C1476" s="60" t="s">
        <v>17</v>
      </c>
      <c r="D1476" s="60"/>
      <c r="E1476" s="70">
        <f t="shared" si="18"/>
        <v>0</v>
      </c>
      <c r="F1476" s="70"/>
      <c r="G1476" s="70"/>
      <c r="H1476" s="60"/>
      <c r="I1476" s="57"/>
      <c r="J1476" s="57"/>
      <c r="K1476" s="57"/>
      <c r="L1476" s="58"/>
      <c r="M1476" s="58"/>
      <c r="N1476" s="58"/>
      <c r="O1476" s="58"/>
      <c r="P1476" s="58"/>
      <c r="Q1476" s="58"/>
      <c r="R1476" s="58"/>
      <c r="S1476" s="58"/>
      <c r="T1476" s="58"/>
      <c r="U1476" s="58"/>
      <c r="V1476" s="58"/>
      <c r="W1476" s="58"/>
      <c r="X1476" s="58"/>
      <c r="Y1476" s="58"/>
      <c r="Z1476" s="58"/>
      <c r="AA1476" s="58"/>
      <c r="AB1476" s="58"/>
      <c r="AC1476" s="58"/>
      <c r="AD1476" s="58"/>
      <c r="AE1476" s="58"/>
      <c r="AF1476" s="58"/>
      <c r="AG1476" s="58"/>
      <c r="AH1476" s="58"/>
      <c r="AI1476" s="58"/>
      <c r="AJ1476" s="58"/>
      <c r="AK1476" s="58"/>
      <c r="AL1476" s="58"/>
      <c r="AM1476" s="58"/>
      <c r="AN1476" s="58"/>
      <c r="AO1476" s="58"/>
      <c r="AP1476" s="58"/>
      <c r="AQ1476" s="58"/>
      <c r="AR1476" s="58"/>
      <c r="AS1476" s="58"/>
      <c r="AT1476" s="58"/>
      <c r="AU1476" s="58"/>
      <c r="AV1476" s="58"/>
      <c r="AW1476" s="58"/>
      <c r="AX1476" s="58"/>
      <c r="AY1476" s="58"/>
      <c r="AZ1476" s="58"/>
      <c r="BA1476" s="58"/>
      <c r="BB1476" s="58"/>
      <c r="BC1476" s="58"/>
      <c r="BD1476" s="58"/>
      <c r="BE1476" s="58"/>
      <c r="BF1476" s="58"/>
      <c r="BG1476" s="58"/>
      <c r="BH1476" s="58"/>
      <c r="BI1476" s="58"/>
      <c r="BJ1476" s="58"/>
      <c r="BK1476" s="58"/>
      <c r="BL1476" s="58"/>
      <c r="BM1476" s="58"/>
      <c r="BN1476" s="58"/>
      <c r="BO1476" s="58"/>
      <c r="BP1476" s="58"/>
      <c r="BQ1476" s="58"/>
      <c r="BR1476" s="58"/>
      <c r="BS1476" s="58"/>
      <c r="BT1476" s="58"/>
      <c r="BU1476" s="58"/>
      <c r="BV1476" s="58"/>
      <c r="BW1476" s="58"/>
      <c r="BX1476" s="58"/>
      <c r="BY1476" s="58"/>
      <c r="BZ1476" s="58"/>
      <c r="CA1476" s="58"/>
      <c r="CB1476" s="58"/>
      <c r="CC1476" s="58"/>
      <c r="CD1476" s="58"/>
      <c r="CE1476" s="58"/>
      <c r="CF1476" s="58"/>
      <c r="CG1476" s="58"/>
      <c r="CH1476" s="58"/>
      <c r="CI1476" s="58"/>
      <c r="CJ1476" s="58"/>
    </row>
    <row r="1477" spans="1:110" s="71" customFormat="1" ht="12.75" customHeight="1" x14ac:dyDescent="0.2">
      <c r="A1477" s="72"/>
      <c r="B1477" s="63" t="s">
        <v>150</v>
      </c>
      <c r="C1477" s="60" t="s">
        <v>64</v>
      </c>
      <c r="D1477" s="68"/>
      <c r="E1477" s="70">
        <f t="shared" si="18"/>
        <v>0</v>
      </c>
      <c r="F1477" s="70"/>
      <c r="G1477" s="70"/>
      <c r="H1477" s="68"/>
      <c r="I1477" s="57"/>
      <c r="J1477" s="57"/>
      <c r="K1477" s="57"/>
      <c r="L1477" s="58"/>
      <c r="M1477" s="58"/>
      <c r="N1477" s="58"/>
      <c r="O1477" s="58"/>
      <c r="P1477" s="58"/>
      <c r="Q1477" s="58"/>
      <c r="R1477" s="58"/>
      <c r="S1477" s="58"/>
      <c r="T1477" s="58"/>
      <c r="U1477" s="58"/>
      <c r="V1477" s="58"/>
      <c r="W1477" s="58"/>
      <c r="X1477" s="58"/>
      <c r="Y1477" s="58"/>
      <c r="Z1477" s="58"/>
      <c r="AA1477" s="58"/>
      <c r="AB1477" s="58"/>
      <c r="AC1477" s="58"/>
      <c r="AD1477" s="58"/>
      <c r="AE1477" s="58"/>
      <c r="AF1477" s="58"/>
      <c r="AG1477" s="58"/>
      <c r="AH1477" s="58"/>
      <c r="AI1477" s="58"/>
      <c r="AJ1477" s="58"/>
      <c r="AK1477" s="58"/>
      <c r="AL1477" s="58"/>
      <c r="AM1477" s="58"/>
      <c r="AN1477" s="58"/>
      <c r="AO1477" s="58"/>
      <c r="AP1477" s="58"/>
      <c r="AQ1477" s="58"/>
      <c r="AR1477" s="58"/>
      <c r="AS1477" s="58"/>
      <c r="AT1477" s="58"/>
      <c r="AU1477" s="58"/>
      <c r="AV1477" s="58"/>
      <c r="AW1477" s="58"/>
      <c r="AX1477" s="58"/>
      <c r="AY1477" s="58"/>
      <c r="AZ1477" s="58"/>
      <c r="BA1477" s="58"/>
      <c r="BB1477" s="58"/>
      <c r="BC1477" s="58"/>
      <c r="BD1477" s="58"/>
      <c r="BE1477" s="58"/>
      <c r="BF1477" s="58"/>
      <c r="BG1477" s="58"/>
      <c r="BH1477" s="58"/>
      <c r="BI1477" s="58"/>
      <c r="BJ1477" s="58"/>
      <c r="BK1477" s="58"/>
      <c r="BL1477" s="58"/>
      <c r="BM1477" s="58"/>
      <c r="BN1477" s="58"/>
      <c r="BO1477" s="58"/>
      <c r="BP1477" s="58"/>
      <c r="BQ1477" s="58"/>
      <c r="BR1477" s="58"/>
      <c r="BS1477" s="58"/>
      <c r="BT1477" s="58"/>
      <c r="BU1477" s="58"/>
      <c r="BV1477" s="58"/>
      <c r="BW1477" s="58"/>
      <c r="BX1477" s="58"/>
      <c r="BY1477" s="58"/>
      <c r="BZ1477" s="58"/>
      <c r="CA1477" s="58"/>
      <c r="CB1477" s="58"/>
      <c r="CC1477" s="58"/>
      <c r="CD1477" s="58"/>
      <c r="CE1477" s="58"/>
      <c r="CF1477" s="58"/>
      <c r="CG1477" s="58"/>
      <c r="CH1477" s="58"/>
      <c r="CI1477" s="58"/>
      <c r="CJ1477" s="58"/>
    </row>
    <row r="1478" spans="1:110" s="71" customFormat="1" ht="12.75" customHeight="1" x14ac:dyDescent="0.2">
      <c r="A1478" s="76"/>
      <c r="B1478" s="63"/>
      <c r="C1478" s="60" t="s">
        <v>17</v>
      </c>
      <c r="D1478" s="68"/>
      <c r="E1478" s="70">
        <f t="shared" si="18"/>
        <v>0</v>
      </c>
      <c r="F1478" s="70"/>
      <c r="G1478" s="70"/>
      <c r="H1478" s="68"/>
      <c r="I1478" s="57"/>
      <c r="J1478" s="57"/>
      <c r="K1478" s="57"/>
      <c r="L1478" s="58"/>
      <c r="M1478" s="58"/>
      <c r="N1478" s="58"/>
      <c r="O1478" s="58"/>
      <c r="P1478" s="58"/>
      <c r="Q1478" s="58"/>
      <c r="R1478" s="58"/>
      <c r="S1478" s="58"/>
      <c r="T1478" s="58"/>
      <c r="U1478" s="58"/>
      <c r="V1478" s="58"/>
      <c r="W1478" s="58"/>
      <c r="X1478" s="58"/>
      <c r="Y1478" s="58"/>
      <c r="Z1478" s="58"/>
      <c r="AA1478" s="58"/>
      <c r="AB1478" s="58"/>
      <c r="AC1478" s="58"/>
      <c r="AD1478" s="58"/>
      <c r="AE1478" s="58"/>
      <c r="AF1478" s="58"/>
      <c r="AG1478" s="58"/>
      <c r="AH1478" s="58"/>
      <c r="AI1478" s="58"/>
      <c r="AJ1478" s="58"/>
      <c r="AK1478" s="58"/>
      <c r="AL1478" s="58"/>
      <c r="AM1478" s="58"/>
      <c r="AN1478" s="58"/>
      <c r="AO1478" s="58"/>
      <c r="AP1478" s="58"/>
      <c r="AQ1478" s="58"/>
      <c r="AR1478" s="58"/>
      <c r="AS1478" s="58"/>
      <c r="AT1478" s="58"/>
      <c r="AU1478" s="58"/>
      <c r="AV1478" s="58"/>
      <c r="AW1478" s="58"/>
      <c r="AX1478" s="58"/>
      <c r="AY1478" s="58"/>
      <c r="AZ1478" s="58"/>
      <c r="BA1478" s="58"/>
      <c r="BB1478" s="58"/>
      <c r="BC1478" s="58"/>
      <c r="BD1478" s="58"/>
      <c r="BE1478" s="58"/>
      <c r="BF1478" s="58"/>
      <c r="BG1478" s="58"/>
      <c r="BH1478" s="58"/>
      <c r="BI1478" s="58"/>
      <c r="BJ1478" s="58"/>
      <c r="BK1478" s="58"/>
      <c r="BL1478" s="58"/>
      <c r="BM1478" s="58"/>
      <c r="BN1478" s="58"/>
      <c r="BO1478" s="58"/>
      <c r="BP1478" s="58"/>
      <c r="BQ1478" s="58"/>
      <c r="BR1478" s="58"/>
      <c r="BS1478" s="58"/>
      <c r="BT1478" s="58"/>
      <c r="BU1478" s="58"/>
      <c r="BV1478" s="58"/>
      <c r="BW1478" s="58"/>
      <c r="BX1478" s="58"/>
      <c r="BY1478" s="58"/>
      <c r="BZ1478" s="58"/>
      <c r="CA1478" s="58"/>
      <c r="CB1478" s="58"/>
      <c r="CC1478" s="58"/>
      <c r="CD1478" s="58"/>
      <c r="CE1478" s="58"/>
      <c r="CF1478" s="58"/>
      <c r="CG1478" s="58"/>
      <c r="CH1478" s="58"/>
      <c r="CI1478" s="58"/>
      <c r="CJ1478" s="58"/>
    </row>
    <row r="1479" spans="1:110" s="57" customFormat="1" ht="12.75" customHeight="1" x14ac:dyDescent="0.2">
      <c r="A1479" s="18">
        <v>62</v>
      </c>
      <c r="B1479" s="69" t="s">
        <v>211</v>
      </c>
      <c r="C1479" s="60"/>
      <c r="D1479" s="68"/>
      <c r="E1479" s="64">
        <f t="shared" si="18"/>
        <v>1</v>
      </c>
      <c r="F1479" s="64">
        <v>1</v>
      </c>
      <c r="G1479" s="70"/>
      <c r="H1479" s="68"/>
      <c r="L1479" s="58"/>
      <c r="M1479" s="58"/>
      <c r="N1479" s="58"/>
      <c r="O1479" s="58"/>
      <c r="P1479" s="58"/>
      <c r="Q1479" s="58"/>
      <c r="R1479" s="58"/>
      <c r="S1479" s="58"/>
      <c r="T1479" s="58"/>
      <c r="U1479" s="58"/>
      <c r="V1479" s="58"/>
      <c r="W1479" s="58"/>
      <c r="X1479" s="58"/>
      <c r="Y1479" s="58"/>
      <c r="Z1479" s="58"/>
      <c r="AA1479" s="58"/>
      <c r="AB1479" s="58"/>
      <c r="AC1479" s="58"/>
      <c r="AD1479" s="58"/>
      <c r="AE1479" s="58"/>
      <c r="AF1479" s="58"/>
      <c r="AG1479" s="58"/>
      <c r="AH1479" s="58"/>
      <c r="AI1479" s="58"/>
      <c r="AJ1479" s="58"/>
      <c r="AK1479" s="58"/>
      <c r="AL1479" s="58"/>
      <c r="AM1479" s="58"/>
      <c r="AN1479" s="58"/>
      <c r="AO1479" s="58"/>
      <c r="AP1479" s="58"/>
      <c r="AQ1479" s="58"/>
      <c r="AR1479" s="58"/>
      <c r="AS1479" s="58"/>
      <c r="AT1479" s="58"/>
      <c r="AU1479" s="58"/>
      <c r="AV1479" s="58"/>
      <c r="AW1479" s="58"/>
      <c r="AX1479" s="58"/>
      <c r="AY1479" s="58"/>
      <c r="AZ1479" s="58"/>
      <c r="BA1479" s="58"/>
      <c r="BB1479" s="58"/>
      <c r="BC1479" s="58"/>
      <c r="BD1479" s="58"/>
      <c r="BE1479" s="58"/>
      <c r="BF1479" s="58"/>
      <c r="BG1479" s="58"/>
      <c r="BH1479" s="58"/>
      <c r="BI1479" s="58"/>
      <c r="BJ1479" s="58"/>
      <c r="BK1479" s="58"/>
      <c r="BL1479" s="58"/>
      <c r="BM1479" s="58"/>
      <c r="BN1479" s="58"/>
      <c r="BO1479" s="58"/>
      <c r="BP1479" s="58"/>
      <c r="BQ1479" s="58"/>
      <c r="BR1479" s="58"/>
      <c r="BS1479" s="58"/>
      <c r="BT1479" s="58"/>
      <c r="BU1479" s="58"/>
      <c r="BV1479" s="58"/>
      <c r="BW1479" s="58"/>
      <c r="BX1479" s="58"/>
      <c r="BY1479" s="58"/>
      <c r="BZ1479" s="58"/>
      <c r="CA1479" s="58"/>
      <c r="CB1479" s="58"/>
      <c r="CC1479" s="58"/>
      <c r="CD1479" s="58"/>
      <c r="CE1479" s="58"/>
      <c r="CF1479" s="58"/>
      <c r="CG1479" s="58"/>
      <c r="CH1479" s="58"/>
      <c r="CI1479" s="58"/>
      <c r="CJ1479" s="58"/>
      <c r="CK1479" s="71"/>
      <c r="CL1479" s="71"/>
      <c r="CM1479" s="71"/>
      <c r="CN1479" s="71"/>
      <c r="CO1479" s="71"/>
      <c r="CP1479" s="71"/>
      <c r="CQ1479" s="71"/>
      <c r="CR1479" s="71"/>
      <c r="CS1479" s="71"/>
      <c r="CT1479" s="71"/>
      <c r="CU1479" s="71"/>
      <c r="CV1479" s="71"/>
      <c r="CW1479" s="71"/>
      <c r="CX1479" s="71"/>
      <c r="CY1479" s="71"/>
      <c r="CZ1479" s="71"/>
      <c r="DA1479" s="71"/>
      <c r="DB1479" s="71"/>
      <c r="DC1479" s="71"/>
      <c r="DD1479" s="71"/>
      <c r="DE1479" s="71"/>
      <c r="DF1479" s="71"/>
    </row>
    <row r="1480" spans="1:110" s="57" customFormat="1" ht="12.75" customHeight="1" x14ac:dyDescent="0.2">
      <c r="A1480" s="72"/>
      <c r="B1480" s="81"/>
      <c r="C1480" s="60" t="s">
        <v>17</v>
      </c>
      <c r="D1480" s="61"/>
      <c r="E1480" s="64">
        <f t="shared" si="18"/>
        <v>15.571</v>
      </c>
      <c r="F1480" s="64">
        <f>F1482+F1484+F1486+F1488</f>
        <v>15.571</v>
      </c>
      <c r="G1480" s="70">
        <f>G1482+G1484+G1486+G1488</f>
        <v>0</v>
      </c>
      <c r="H1480" s="61"/>
      <c r="L1480" s="58"/>
      <c r="M1480" s="58"/>
      <c r="N1480" s="58"/>
      <c r="O1480" s="58"/>
      <c r="P1480" s="58"/>
      <c r="Q1480" s="58"/>
      <c r="R1480" s="58"/>
      <c r="S1480" s="58"/>
      <c r="T1480" s="58"/>
      <c r="U1480" s="58"/>
      <c r="V1480" s="58"/>
      <c r="W1480" s="58"/>
      <c r="X1480" s="58"/>
      <c r="Y1480" s="58"/>
      <c r="Z1480" s="58"/>
      <c r="AA1480" s="58"/>
      <c r="AB1480" s="58"/>
      <c r="AC1480" s="58"/>
      <c r="AD1480" s="58"/>
      <c r="AE1480" s="58"/>
      <c r="AF1480" s="58"/>
      <c r="AG1480" s="58"/>
      <c r="AH1480" s="58"/>
      <c r="AI1480" s="58"/>
      <c r="AJ1480" s="58"/>
      <c r="AK1480" s="58"/>
      <c r="AL1480" s="58"/>
      <c r="AM1480" s="58"/>
      <c r="AN1480" s="58"/>
      <c r="AO1480" s="58"/>
      <c r="AP1480" s="58"/>
      <c r="AQ1480" s="58"/>
      <c r="AR1480" s="58"/>
      <c r="AS1480" s="58"/>
      <c r="AT1480" s="58"/>
      <c r="AU1480" s="58"/>
      <c r="AV1480" s="58"/>
      <c r="AW1480" s="58"/>
      <c r="AX1480" s="58"/>
      <c r="AY1480" s="58"/>
      <c r="AZ1480" s="58"/>
      <c r="BA1480" s="58"/>
      <c r="BB1480" s="58"/>
      <c r="BC1480" s="58"/>
      <c r="BD1480" s="58"/>
      <c r="BE1480" s="58"/>
      <c r="BF1480" s="58"/>
      <c r="BG1480" s="58"/>
      <c r="BH1480" s="58"/>
      <c r="BI1480" s="58"/>
      <c r="BJ1480" s="58"/>
      <c r="BK1480" s="58"/>
      <c r="BL1480" s="58"/>
      <c r="BM1480" s="58"/>
      <c r="BN1480" s="58"/>
      <c r="BO1480" s="58"/>
      <c r="BP1480" s="58"/>
      <c r="BQ1480" s="58"/>
      <c r="BR1480" s="58"/>
      <c r="BS1480" s="58"/>
      <c r="BT1480" s="58"/>
      <c r="BU1480" s="58"/>
      <c r="BV1480" s="58"/>
      <c r="BW1480" s="58"/>
      <c r="BX1480" s="58"/>
      <c r="BY1480" s="58"/>
      <c r="BZ1480" s="58"/>
      <c r="CA1480" s="58"/>
      <c r="CB1480" s="58"/>
      <c r="CC1480" s="58"/>
      <c r="CD1480" s="58"/>
      <c r="CE1480" s="58"/>
      <c r="CF1480" s="58"/>
      <c r="CG1480" s="58"/>
      <c r="CH1480" s="58"/>
      <c r="CI1480" s="58"/>
      <c r="CJ1480" s="58"/>
      <c r="CK1480" s="71"/>
      <c r="CL1480" s="71"/>
      <c r="CM1480" s="71"/>
      <c r="CN1480" s="71"/>
      <c r="CO1480" s="71"/>
      <c r="CP1480" s="71"/>
      <c r="CQ1480" s="71"/>
      <c r="CR1480" s="71"/>
      <c r="CS1480" s="71"/>
      <c r="CT1480" s="71"/>
      <c r="CU1480" s="71"/>
      <c r="CV1480" s="71"/>
      <c r="CW1480" s="71"/>
      <c r="CX1480" s="71"/>
      <c r="CY1480" s="71"/>
      <c r="CZ1480" s="71"/>
      <c r="DA1480" s="71"/>
      <c r="DB1480" s="71"/>
      <c r="DC1480" s="71"/>
      <c r="DD1480" s="71"/>
      <c r="DE1480" s="71"/>
      <c r="DF1480" s="71"/>
    </row>
    <row r="1481" spans="1:110" s="57" customFormat="1" ht="12.75" customHeight="1" x14ac:dyDescent="0.2">
      <c r="A1481" s="72"/>
      <c r="B1481" s="77" t="s">
        <v>143</v>
      </c>
      <c r="C1481" s="60" t="s">
        <v>20</v>
      </c>
      <c r="D1481" s="60"/>
      <c r="E1481" s="64">
        <f t="shared" si="18"/>
        <v>5.0000000000000001E-3</v>
      </c>
      <c r="F1481" s="64">
        <v>5.0000000000000001E-3</v>
      </c>
      <c r="G1481" s="70"/>
      <c r="H1481" s="60"/>
      <c r="L1481" s="58"/>
      <c r="M1481" s="58"/>
      <c r="N1481" s="58"/>
      <c r="O1481" s="58"/>
      <c r="P1481" s="58"/>
      <c r="Q1481" s="58"/>
      <c r="R1481" s="58"/>
      <c r="S1481" s="58"/>
      <c r="T1481" s="58"/>
      <c r="U1481" s="58"/>
      <c r="V1481" s="58"/>
      <c r="W1481" s="58"/>
      <c r="X1481" s="58"/>
      <c r="Y1481" s="58"/>
      <c r="Z1481" s="58"/>
      <c r="AA1481" s="58"/>
      <c r="AB1481" s="58"/>
      <c r="AC1481" s="58"/>
      <c r="AD1481" s="58"/>
      <c r="AE1481" s="58"/>
      <c r="AF1481" s="58"/>
      <c r="AG1481" s="58"/>
      <c r="AH1481" s="58"/>
      <c r="AI1481" s="58"/>
      <c r="AJ1481" s="58"/>
      <c r="AK1481" s="58"/>
      <c r="AL1481" s="58"/>
      <c r="AM1481" s="58"/>
      <c r="AN1481" s="58"/>
      <c r="AO1481" s="58"/>
      <c r="AP1481" s="58"/>
      <c r="AQ1481" s="58"/>
      <c r="AR1481" s="58"/>
      <c r="AS1481" s="58"/>
      <c r="AT1481" s="58"/>
      <c r="AU1481" s="58"/>
      <c r="AV1481" s="58"/>
      <c r="AW1481" s="58"/>
      <c r="AX1481" s="58"/>
      <c r="AY1481" s="58"/>
      <c r="AZ1481" s="58"/>
      <c r="BA1481" s="58"/>
      <c r="BB1481" s="58"/>
      <c r="BC1481" s="58"/>
      <c r="BD1481" s="58"/>
      <c r="BE1481" s="58"/>
      <c r="BF1481" s="58"/>
      <c r="BG1481" s="58"/>
      <c r="BH1481" s="58"/>
      <c r="BI1481" s="58"/>
      <c r="BJ1481" s="58"/>
      <c r="BK1481" s="58"/>
      <c r="BL1481" s="58"/>
      <c r="BM1481" s="58"/>
      <c r="BN1481" s="58"/>
      <c r="BO1481" s="58"/>
      <c r="BP1481" s="58"/>
      <c r="BQ1481" s="58"/>
      <c r="BR1481" s="58"/>
      <c r="BS1481" s="58"/>
      <c r="BT1481" s="58"/>
      <c r="BU1481" s="58"/>
      <c r="BV1481" s="58"/>
      <c r="BW1481" s="58"/>
      <c r="BX1481" s="58"/>
      <c r="BY1481" s="58"/>
      <c r="BZ1481" s="58"/>
      <c r="CA1481" s="58"/>
      <c r="CB1481" s="58"/>
      <c r="CC1481" s="58"/>
      <c r="CD1481" s="58"/>
      <c r="CE1481" s="58"/>
      <c r="CF1481" s="58"/>
      <c r="CG1481" s="58"/>
      <c r="CH1481" s="58"/>
      <c r="CI1481" s="58"/>
      <c r="CJ1481" s="58"/>
      <c r="CK1481" s="71"/>
      <c r="CL1481" s="71"/>
      <c r="CM1481" s="71"/>
      <c r="CN1481" s="71"/>
      <c r="CO1481" s="71"/>
      <c r="CP1481" s="71"/>
      <c r="CQ1481" s="71"/>
      <c r="CR1481" s="71"/>
      <c r="CS1481" s="71"/>
      <c r="CT1481" s="71"/>
      <c r="CU1481" s="71"/>
      <c r="CV1481" s="71"/>
      <c r="CW1481" s="71"/>
      <c r="CX1481" s="71"/>
      <c r="CY1481" s="71"/>
      <c r="CZ1481" s="71"/>
      <c r="DA1481" s="71"/>
      <c r="DB1481" s="71"/>
      <c r="DC1481" s="71"/>
      <c r="DD1481" s="71"/>
      <c r="DE1481" s="71"/>
      <c r="DF1481" s="71"/>
    </row>
    <row r="1482" spans="1:110" s="57" customFormat="1" ht="12.75" customHeight="1" x14ac:dyDescent="0.2">
      <c r="A1482" s="72"/>
      <c r="B1482" s="78"/>
      <c r="C1482" s="60" t="s">
        <v>17</v>
      </c>
      <c r="D1482" s="60"/>
      <c r="E1482" s="64">
        <f t="shared" si="18"/>
        <v>15.571</v>
      </c>
      <c r="F1482" s="64">
        <v>15.571</v>
      </c>
      <c r="G1482" s="70"/>
      <c r="H1482" s="60"/>
      <c r="L1482" s="58"/>
      <c r="M1482" s="58"/>
      <c r="N1482" s="58"/>
      <c r="O1482" s="58"/>
      <c r="P1482" s="58"/>
      <c r="Q1482" s="58"/>
      <c r="R1482" s="58"/>
      <c r="S1482" s="58"/>
      <c r="T1482" s="58"/>
      <c r="U1482" s="58"/>
      <c r="V1482" s="58"/>
      <c r="W1482" s="58"/>
      <c r="X1482" s="58"/>
      <c r="Y1482" s="58"/>
      <c r="Z1482" s="58"/>
      <c r="AA1482" s="58"/>
      <c r="AB1482" s="58"/>
      <c r="AC1482" s="58"/>
      <c r="AD1482" s="58"/>
      <c r="AE1482" s="58"/>
      <c r="AF1482" s="58"/>
      <c r="AG1482" s="58"/>
      <c r="AH1482" s="58"/>
      <c r="AI1482" s="58"/>
      <c r="AJ1482" s="58"/>
      <c r="AK1482" s="58"/>
      <c r="AL1482" s="58"/>
      <c r="AM1482" s="58"/>
      <c r="AN1482" s="58"/>
      <c r="AO1482" s="58"/>
      <c r="AP1482" s="58"/>
      <c r="AQ1482" s="58"/>
      <c r="AR1482" s="58"/>
      <c r="AS1482" s="58"/>
      <c r="AT1482" s="58"/>
      <c r="AU1482" s="58"/>
      <c r="AV1482" s="58"/>
      <c r="AW1482" s="58"/>
      <c r="AX1482" s="58"/>
      <c r="AY1482" s="58"/>
      <c r="AZ1482" s="58"/>
      <c r="BA1482" s="58"/>
      <c r="BB1482" s="58"/>
      <c r="BC1482" s="58"/>
      <c r="BD1482" s="58"/>
      <c r="BE1482" s="58"/>
      <c r="BF1482" s="58"/>
      <c r="BG1482" s="58"/>
      <c r="BH1482" s="58"/>
      <c r="BI1482" s="58"/>
      <c r="BJ1482" s="58"/>
      <c r="BK1482" s="58"/>
      <c r="BL1482" s="58"/>
      <c r="BM1482" s="58"/>
      <c r="BN1482" s="58"/>
      <c r="BO1482" s="58"/>
      <c r="BP1482" s="58"/>
      <c r="BQ1482" s="58"/>
      <c r="BR1482" s="58"/>
      <c r="BS1482" s="58"/>
      <c r="BT1482" s="58"/>
      <c r="BU1482" s="58"/>
      <c r="BV1482" s="58"/>
      <c r="BW1482" s="58"/>
      <c r="BX1482" s="58"/>
      <c r="BY1482" s="58"/>
      <c r="BZ1482" s="58"/>
      <c r="CA1482" s="58"/>
      <c r="CB1482" s="58"/>
      <c r="CC1482" s="58"/>
      <c r="CD1482" s="58"/>
      <c r="CE1482" s="58"/>
      <c r="CF1482" s="58"/>
      <c r="CG1482" s="58"/>
      <c r="CH1482" s="58"/>
      <c r="CI1482" s="58"/>
      <c r="CJ1482" s="58"/>
      <c r="CK1482" s="71"/>
      <c r="CL1482" s="71"/>
      <c r="CM1482" s="71"/>
      <c r="CN1482" s="71"/>
      <c r="CO1482" s="71"/>
      <c r="CP1482" s="71"/>
      <c r="CQ1482" s="71"/>
      <c r="CR1482" s="71"/>
      <c r="CS1482" s="71"/>
      <c r="CT1482" s="71"/>
      <c r="CU1482" s="71"/>
      <c r="CV1482" s="71"/>
      <c r="CW1482" s="71"/>
      <c r="CX1482" s="71"/>
      <c r="CY1482" s="71"/>
      <c r="CZ1482" s="71"/>
      <c r="DA1482" s="71"/>
      <c r="DB1482" s="71"/>
      <c r="DC1482" s="71"/>
      <c r="DD1482" s="71"/>
      <c r="DE1482" s="71"/>
      <c r="DF1482" s="71"/>
    </row>
    <row r="1483" spans="1:110" s="57" customFormat="1" ht="12.75" customHeight="1" x14ac:dyDescent="0.2">
      <c r="A1483" s="72"/>
      <c r="B1483" s="77" t="s">
        <v>145</v>
      </c>
      <c r="C1483" s="60" t="s">
        <v>20</v>
      </c>
      <c r="D1483" s="60"/>
      <c r="E1483" s="64">
        <f t="shared" si="18"/>
        <v>0</v>
      </c>
      <c r="F1483" s="64"/>
      <c r="G1483" s="70"/>
      <c r="H1483" s="60"/>
      <c r="L1483" s="58"/>
      <c r="M1483" s="58"/>
      <c r="N1483" s="58"/>
      <c r="O1483" s="58"/>
      <c r="P1483" s="58"/>
      <c r="Q1483" s="58"/>
      <c r="R1483" s="58"/>
      <c r="S1483" s="58"/>
      <c r="T1483" s="58"/>
      <c r="U1483" s="58"/>
      <c r="V1483" s="58"/>
      <c r="W1483" s="58"/>
      <c r="X1483" s="58"/>
      <c r="Y1483" s="58"/>
      <c r="Z1483" s="58"/>
      <c r="AA1483" s="58"/>
      <c r="AB1483" s="58"/>
      <c r="AC1483" s="58"/>
      <c r="AD1483" s="58"/>
      <c r="AE1483" s="58"/>
      <c r="AF1483" s="58"/>
      <c r="AG1483" s="58"/>
      <c r="AH1483" s="58"/>
      <c r="AI1483" s="58"/>
      <c r="AJ1483" s="58"/>
      <c r="AK1483" s="58"/>
      <c r="AL1483" s="58"/>
      <c r="AM1483" s="58"/>
      <c r="AN1483" s="58"/>
      <c r="AO1483" s="58"/>
      <c r="AP1483" s="58"/>
      <c r="AQ1483" s="58"/>
      <c r="AR1483" s="58"/>
      <c r="AS1483" s="58"/>
      <c r="AT1483" s="58"/>
      <c r="AU1483" s="58"/>
      <c r="AV1483" s="58"/>
      <c r="AW1483" s="58"/>
      <c r="AX1483" s="58"/>
      <c r="AY1483" s="58"/>
      <c r="AZ1483" s="58"/>
      <c r="BA1483" s="58"/>
      <c r="BB1483" s="58"/>
      <c r="BC1483" s="58"/>
      <c r="BD1483" s="58"/>
      <c r="BE1483" s="58"/>
      <c r="BF1483" s="58"/>
      <c r="BG1483" s="58"/>
      <c r="BH1483" s="58"/>
      <c r="BI1483" s="58"/>
      <c r="BJ1483" s="58"/>
      <c r="BK1483" s="58"/>
      <c r="BL1483" s="58"/>
      <c r="BM1483" s="58"/>
      <c r="BN1483" s="58"/>
      <c r="BO1483" s="58"/>
      <c r="BP1483" s="58"/>
      <c r="BQ1483" s="58"/>
      <c r="BR1483" s="58"/>
      <c r="BS1483" s="58"/>
      <c r="BT1483" s="58"/>
      <c r="BU1483" s="58"/>
      <c r="BV1483" s="58"/>
      <c r="BW1483" s="58"/>
      <c r="BX1483" s="58"/>
      <c r="BY1483" s="58"/>
      <c r="BZ1483" s="58"/>
      <c r="CA1483" s="58"/>
      <c r="CB1483" s="58"/>
      <c r="CC1483" s="58"/>
      <c r="CD1483" s="58"/>
      <c r="CE1483" s="58"/>
      <c r="CF1483" s="58"/>
      <c r="CG1483" s="58"/>
      <c r="CH1483" s="58"/>
      <c r="CI1483" s="58"/>
      <c r="CJ1483" s="58"/>
      <c r="CK1483" s="71"/>
      <c r="CL1483" s="71"/>
      <c r="CM1483" s="71"/>
      <c r="CN1483" s="71"/>
      <c r="CO1483" s="71"/>
      <c r="CP1483" s="71"/>
      <c r="CQ1483" s="71"/>
      <c r="CR1483" s="71"/>
      <c r="CS1483" s="71"/>
      <c r="CT1483" s="71"/>
      <c r="CU1483" s="71"/>
      <c r="CV1483" s="71"/>
      <c r="CW1483" s="71"/>
      <c r="CX1483" s="71"/>
      <c r="CY1483" s="71"/>
      <c r="CZ1483" s="71"/>
      <c r="DA1483" s="71"/>
      <c r="DB1483" s="71"/>
      <c r="DC1483" s="71"/>
      <c r="DD1483" s="71"/>
      <c r="DE1483" s="71"/>
      <c r="DF1483" s="71"/>
    </row>
    <row r="1484" spans="1:110" s="57" customFormat="1" ht="12.75" customHeight="1" x14ac:dyDescent="0.2">
      <c r="A1484" s="72"/>
      <c r="B1484" s="78"/>
      <c r="C1484" s="60" t="s">
        <v>17</v>
      </c>
      <c r="D1484" s="60"/>
      <c r="E1484" s="64">
        <f t="shared" si="18"/>
        <v>0</v>
      </c>
      <c r="F1484" s="64"/>
      <c r="G1484" s="70"/>
      <c r="H1484" s="60"/>
      <c r="L1484" s="58"/>
      <c r="M1484" s="58"/>
      <c r="N1484" s="58"/>
      <c r="O1484" s="58"/>
      <c r="P1484" s="58"/>
      <c r="Q1484" s="58"/>
      <c r="R1484" s="58"/>
      <c r="S1484" s="58"/>
      <c r="T1484" s="58"/>
      <c r="U1484" s="58"/>
      <c r="V1484" s="58"/>
      <c r="W1484" s="58"/>
      <c r="X1484" s="58"/>
      <c r="Y1484" s="58"/>
      <c r="Z1484" s="58"/>
      <c r="AA1484" s="58"/>
      <c r="AB1484" s="58"/>
      <c r="AC1484" s="58"/>
      <c r="AD1484" s="58"/>
      <c r="AE1484" s="58"/>
      <c r="AF1484" s="58"/>
      <c r="AG1484" s="58"/>
      <c r="AH1484" s="58"/>
      <c r="AI1484" s="58"/>
      <c r="AJ1484" s="58"/>
      <c r="AK1484" s="58"/>
      <c r="AL1484" s="58"/>
      <c r="AM1484" s="58"/>
      <c r="AN1484" s="58"/>
      <c r="AO1484" s="58"/>
      <c r="AP1484" s="58"/>
      <c r="AQ1484" s="58"/>
      <c r="AR1484" s="58"/>
      <c r="AS1484" s="58"/>
      <c r="AT1484" s="58"/>
      <c r="AU1484" s="58"/>
      <c r="AV1484" s="58"/>
      <c r="AW1484" s="58"/>
      <c r="AX1484" s="58"/>
      <c r="AY1484" s="58"/>
      <c r="AZ1484" s="58"/>
      <c r="BA1484" s="58"/>
      <c r="BB1484" s="58"/>
      <c r="BC1484" s="58"/>
      <c r="BD1484" s="58"/>
      <c r="BE1484" s="58"/>
      <c r="BF1484" s="58"/>
      <c r="BG1484" s="58"/>
      <c r="BH1484" s="58"/>
      <c r="BI1484" s="58"/>
      <c r="BJ1484" s="58"/>
      <c r="BK1484" s="58"/>
      <c r="BL1484" s="58"/>
      <c r="BM1484" s="58"/>
      <c r="BN1484" s="58"/>
      <c r="BO1484" s="58"/>
      <c r="BP1484" s="58"/>
      <c r="BQ1484" s="58"/>
      <c r="BR1484" s="58"/>
      <c r="BS1484" s="58"/>
      <c r="BT1484" s="58"/>
      <c r="BU1484" s="58"/>
      <c r="BV1484" s="58"/>
      <c r="BW1484" s="58"/>
      <c r="BX1484" s="58"/>
      <c r="BY1484" s="58"/>
      <c r="BZ1484" s="58"/>
      <c r="CA1484" s="58"/>
      <c r="CB1484" s="58"/>
      <c r="CC1484" s="58"/>
      <c r="CD1484" s="58"/>
      <c r="CE1484" s="58"/>
      <c r="CF1484" s="58"/>
      <c r="CG1484" s="58"/>
      <c r="CH1484" s="58"/>
      <c r="CI1484" s="58"/>
      <c r="CJ1484" s="58"/>
      <c r="CK1484" s="71"/>
      <c r="CL1484" s="71"/>
      <c r="CM1484" s="71"/>
      <c r="CN1484" s="71"/>
      <c r="CO1484" s="71"/>
      <c r="CP1484" s="71"/>
      <c r="CQ1484" s="71"/>
      <c r="CR1484" s="71"/>
      <c r="CS1484" s="71"/>
      <c r="CT1484" s="71"/>
      <c r="CU1484" s="71"/>
      <c r="CV1484" s="71"/>
      <c r="CW1484" s="71"/>
      <c r="CX1484" s="71"/>
      <c r="CY1484" s="71"/>
      <c r="CZ1484" s="71"/>
      <c r="DA1484" s="71"/>
      <c r="DB1484" s="71"/>
      <c r="DC1484" s="71"/>
      <c r="DD1484" s="71"/>
      <c r="DE1484" s="71"/>
      <c r="DF1484" s="71"/>
    </row>
    <row r="1485" spans="1:110" s="57" customFormat="1" ht="12.75" customHeight="1" x14ac:dyDescent="0.2">
      <c r="A1485" s="72"/>
      <c r="B1485" s="79" t="s">
        <v>147</v>
      </c>
      <c r="C1485" s="60" t="s">
        <v>148</v>
      </c>
      <c r="D1485" s="60"/>
      <c r="E1485" s="64">
        <f t="shared" si="18"/>
        <v>0</v>
      </c>
      <c r="F1485" s="64"/>
      <c r="G1485" s="70"/>
      <c r="H1485" s="60"/>
      <c r="L1485" s="58"/>
      <c r="M1485" s="58"/>
      <c r="N1485" s="58"/>
      <c r="O1485" s="58"/>
      <c r="P1485" s="58"/>
      <c r="Q1485" s="58"/>
      <c r="R1485" s="58"/>
      <c r="S1485" s="58"/>
      <c r="T1485" s="58"/>
      <c r="U1485" s="58"/>
      <c r="V1485" s="58"/>
      <c r="W1485" s="58"/>
      <c r="X1485" s="58"/>
      <c r="Y1485" s="58"/>
      <c r="Z1485" s="58"/>
      <c r="AA1485" s="58"/>
      <c r="AB1485" s="58"/>
      <c r="AC1485" s="58"/>
      <c r="AD1485" s="58"/>
      <c r="AE1485" s="58"/>
      <c r="AF1485" s="58"/>
      <c r="AG1485" s="58"/>
      <c r="AH1485" s="58"/>
      <c r="AI1485" s="58"/>
      <c r="AJ1485" s="58"/>
      <c r="AK1485" s="58"/>
      <c r="AL1485" s="58"/>
      <c r="AM1485" s="58"/>
      <c r="AN1485" s="58"/>
      <c r="AO1485" s="58"/>
      <c r="AP1485" s="58"/>
      <c r="AQ1485" s="58"/>
      <c r="AR1485" s="58"/>
      <c r="AS1485" s="58"/>
      <c r="AT1485" s="58"/>
      <c r="AU1485" s="58"/>
      <c r="AV1485" s="58"/>
      <c r="AW1485" s="58"/>
      <c r="AX1485" s="58"/>
      <c r="AY1485" s="58"/>
      <c r="AZ1485" s="58"/>
      <c r="BA1485" s="58"/>
      <c r="BB1485" s="58"/>
      <c r="BC1485" s="58"/>
      <c r="BD1485" s="58"/>
      <c r="BE1485" s="58"/>
      <c r="BF1485" s="58"/>
      <c r="BG1485" s="58"/>
      <c r="BH1485" s="58"/>
      <c r="BI1485" s="58"/>
      <c r="BJ1485" s="58"/>
      <c r="BK1485" s="58"/>
      <c r="BL1485" s="58"/>
      <c r="BM1485" s="58"/>
      <c r="BN1485" s="58"/>
      <c r="BO1485" s="58"/>
      <c r="BP1485" s="58"/>
      <c r="BQ1485" s="58"/>
      <c r="BR1485" s="58"/>
      <c r="BS1485" s="58"/>
      <c r="BT1485" s="58"/>
      <c r="BU1485" s="58"/>
      <c r="BV1485" s="58"/>
      <c r="BW1485" s="58"/>
      <c r="BX1485" s="58"/>
      <c r="BY1485" s="58"/>
      <c r="BZ1485" s="58"/>
      <c r="CA1485" s="58"/>
      <c r="CB1485" s="58"/>
      <c r="CC1485" s="58"/>
      <c r="CD1485" s="58"/>
      <c r="CE1485" s="58"/>
      <c r="CF1485" s="58"/>
      <c r="CG1485" s="58"/>
      <c r="CH1485" s="58"/>
      <c r="CI1485" s="58"/>
      <c r="CJ1485" s="58"/>
      <c r="CK1485" s="71"/>
      <c r="CL1485" s="71"/>
      <c r="CM1485" s="71"/>
      <c r="CN1485" s="71"/>
      <c r="CO1485" s="71"/>
      <c r="CP1485" s="71"/>
      <c r="CQ1485" s="71"/>
      <c r="CR1485" s="71"/>
      <c r="CS1485" s="71"/>
      <c r="CT1485" s="71"/>
      <c r="CU1485" s="71"/>
      <c r="CV1485" s="71"/>
      <c r="CW1485" s="71"/>
      <c r="CX1485" s="71"/>
      <c r="CY1485" s="71"/>
      <c r="CZ1485" s="71"/>
      <c r="DA1485" s="71"/>
      <c r="DB1485" s="71"/>
      <c r="DC1485" s="71"/>
      <c r="DD1485" s="71"/>
      <c r="DE1485" s="71"/>
      <c r="DF1485" s="71"/>
    </row>
    <row r="1486" spans="1:110" s="57" customFormat="1" ht="12.75" customHeight="1" x14ac:dyDescent="0.2">
      <c r="A1486" s="72"/>
      <c r="B1486" s="80"/>
      <c r="C1486" s="60" t="s">
        <v>17</v>
      </c>
      <c r="D1486" s="60"/>
      <c r="E1486" s="64">
        <f t="shared" si="18"/>
        <v>0</v>
      </c>
      <c r="F1486" s="64"/>
      <c r="G1486" s="70"/>
      <c r="H1486" s="60"/>
      <c r="L1486" s="58"/>
      <c r="M1486" s="58"/>
      <c r="N1486" s="58"/>
      <c r="O1486" s="58"/>
      <c r="P1486" s="58"/>
      <c r="Q1486" s="58"/>
      <c r="R1486" s="58"/>
      <c r="S1486" s="58"/>
      <c r="T1486" s="58"/>
      <c r="U1486" s="58"/>
      <c r="V1486" s="58"/>
      <c r="W1486" s="58"/>
      <c r="X1486" s="58"/>
      <c r="Y1486" s="58"/>
      <c r="Z1486" s="58"/>
      <c r="AA1486" s="58"/>
      <c r="AB1486" s="58"/>
      <c r="AC1486" s="58"/>
      <c r="AD1486" s="58"/>
      <c r="AE1486" s="58"/>
      <c r="AF1486" s="58"/>
      <c r="AG1486" s="58"/>
      <c r="AH1486" s="58"/>
      <c r="AI1486" s="58"/>
      <c r="AJ1486" s="58"/>
      <c r="AK1486" s="58"/>
      <c r="AL1486" s="58"/>
      <c r="AM1486" s="58"/>
      <c r="AN1486" s="58"/>
      <c r="AO1486" s="58"/>
      <c r="AP1486" s="58"/>
      <c r="AQ1486" s="58"/>
      <c r="AR1486" s="58"/>
      <c r="AS1486" s="58"/>
      <c r="AT1486" s="58"/>
      <c r="AU1486" s="58"/>
      <c r="AV1486" s="58"/>
      <c r="AW1486" s="58"/>
      <c r="AX1486" s="58"/>
      <c r="AY1486" s="58"/>
      <c r="AZ1486" s="58"/>
      <c r="BA1486" s="58"/>
      <c r="BB1486" s="58"/>
      <c r="BC1486" s="58"/>
      <c r="BD1486" s="58"/>
      <c r="BE1486" s="58"/>
      <c r="BF1486" s="58"/>
      <c r="BG1486" s="58"/>
      <c r="BH1486" s="58"/>
      <c r="BI1486" s="58"/>
      <c r="BJ1486" s="58"/>
      <c r="BK1486" s="58"/>
      <c r="BL1486" s="58"/>
      <c r="BM1486" s="58"/>
      <c r="BN1486" s="58"/>
      <c r="BO1486" s="58"/>
      <c r="BP1486" s="58"/>
      <c r="BQ1486" s="58"/>
      <c r="BR1486" s="58"/>
      <c r="BS1486" s="58"/>
      <c r="BT1486" s="58"/>
      <c r="BU1486" s="58"/>
      <c r="BV1486" s="58"/>
      <c r="BW1486" s="58"/>
      <c r="BX1486" s="58"/>
      <c r="BY1486" s="58"/>
      <c r="BZ1486" s="58"/>
      <c r="CA1486" s="58"/>
      <c r="CB1486" s="58"/>
      <c r="CC1486" s="58"/>
      <c r="CD1486" s="58"/>
      <c r="CE1486" s="58"/>
      <c r="CF1486" s="58"/>
      <c r="CG1486" s="58"/>
      <c r="CH1486" s="58"/>
      <c r="CI1486" s="58"/>
      <c r="CJ1486" s="58"/>
      <c r="CK1486" s="71"/>
      <c r="CL1486" s="71"/>
      <c r="CM1486" s="71"/>
      <c r="CN1486" s="71"/>
      <c r="CO1486" s="71"/>
      <c r="CP1486" s="71"/>
      <c r="CQ1486" s="71"/>
      <c r="CR1486" s="71"/>
      <c r="CS1486" s="71"/>
      <c r="CT1486" s="71"/>
      <c r="CU1486" s="71"/>
      <c r="CV1486" s="71"/>
      <c r="CW1486" s="71"/>
      <c r="CX1486" s="71"/>
      <c r="CY1486" s="71"/>
      <c r="CZ1486" s="71"/>
      <c r="DA1486" s="71"/>
      <c r="DB1486" s="71"/>
      <c r="DC1486" s="71"/>
      <c r="DD1486" s="71"/>
      <c r="DE1486" s="71"/>
      <c r="DF1486" s="71"/>
    </row>
    <row r="1487" spans="1:110" s="57" customFormat="1" ht="12.75" customHeight="1" x14ac:dyDescent="0.2">
      <c r="A1487" s="72"/>
      <c r="B1487" s="77" t="s">
        <v>150</v>
      </c>
      <c r="C1487" s="60" t="s">
        <v>64</v>
      </c>
      <c r="D1487" s="68"/>
      <c r="E1487" s="64">
        <f t="shared" si="18"/>
        <v>0</v>
      </c>
      <c r="F1487" s="64"/>
      <c r="G1487" s="70"/>
      <c r="H1487" s="68"/>
      <c r="L1487" s="58"/>
      <c r="M1487" s="58"/>
      <c r="N1487" s="58"/>
      <c r="O1487" s="58"/>
      <c r="P1487" s="58"/>
      <c r="Q1487" s="58"/>
      <c r="R1487" s="58"/>
      <c r="S1487" s="58"/>
      <c r="T1487" s="58"/>
      <c r="U1487" s="58"/>
      <c r="V1487" s="58"/>
      <c r="W1487" s="58"/>
      <c r="X1487" s="58"/>
      <c r="Y1487" s="58"/>
      <c r="Z1487" s="58"/>
      <c r="AA1487" s="58"/>
      <c r="AB1487" s="58"/>
      <c r="AC1487" s="58"/>
      <c r="AD1487" s="58"/>
      <c r="AE1487" s="58"/>
      <c r="AF1487" s="58"/>
      <c r="AG1487" s="58"/>
      <c r="AH1487" s="58"/>
      <c r="AI1487" s="58"/>
      <c r="AJ1487" s="58"/>
      <c r="AK1487" s="58"/>
      <c r="AL1487" s="58"/>
      <c r="AM1487" s="58"/>
      <c r="AN1487" s="58"/>
      <c r="AO1487" s="58"/>
      <c r="AP1487" s="58"/>
      <c r="AQ1487" s="58"/>
      <c r="AR1487" s="58"/>
      <c r="AS1487" s="58"/>
      <c r="AT1487" s="58"/>
      <c r="AU1487" s="58"/>
      <c r="AV1487" s="58"/>
      <c r="AW1487" s="58"/>
      <c r="AX1487" s="58"/>
      <c r="AY1487" s="58"/>
      <c r="AZ1487" s="58"/>
      <c r="BA1487" s="58"/>
      <c r="BB1487" s="58"/>
      <c r="BC1487" s="58"/>
      <c r="BD1487" s="58"/>
      <c r="BE1487" s="58"/>
      <c r="BF1487" s="58"/>
      <c r="BG1487" s="58"/>
      <c r="BH1487" s="58"/>
      <c r="BI1487" s="58"/>
      <c r="BJ1487" s="58"/>
      <c r="BK1487" s="58"/>
      <c r="BL1487" s="58"/>
      <c r="BM1487" s="58"/>
      <c r="BN1487" s="58"/>
      <c r="BO1487" s="58"/>
      <c r="BP1487" s="58"/>
      <c r="BQ1487" s="58"/>
      <c r="BR1487" s="58"/>
      <c r="BS1487" s="58"/>
      <c r="BT1487" s="58"/>
      <c r="BU1487" s="58"/>
      <c r="BV1487" s="58"/>
      <c r="BW1487" s="58"/>
      <c r="BX1487" s="58"/>
      <c r="BY1487" s="58"/>
      <c r="BZ1487" s="58"/>
      <c r="CA1487" s="58"/>
      <c r="CB1487" s="58"/>
      <c r="CC1487" s="58"/>
      <c r="CD1487" s="58"/>
      <c r="CE1487" s="58"/>
      <c r="CF1487" s="58"/>
      <c r="CG1487" s="58"/>
      <c r="CH1487" s="58"/>
      <c r="CI1487" s="58"/>
      <c r="CJ1487" s="58"/>
      <c r="CK1487" s="71"/>
      <c r="CL1487" s="71"/>
      <c r="CM1487" s="71"/>
      <c r="CN1487" s="71"/>
      <c r="CO1487" s="71"/>
      <c r="CP1487" s="71"/>
      <c r="CQ1487" s="71"/>
      <c r="CR1487" s="71"/>
      <c r="CS1487" s="71"/>
      <c r="CT1487" s="71"/>
      <c r="CU1487" s="71"/>
      <c r="CV1487" s="71"/>
      <c r="CW1487" s="71"/>
      <c r="CX1487" s="71"/>
      <c r="CY1487" s="71"/>
      <c r="CZ1487" s="71"/>
      <c r="DA1487" s="71"/>
      <c r="DB1487" s="71"/>
      <c r="DC1487" s="71"/>
      <c r="DD1487" s="71"/>
      <c r="DE1487" s="71"/>
      <c r="DF1487" s="71"/>
    </row>
    <row r="1488" spans="1:110" s="57" customFormat="1" ht="12.75" customHeight="1" x14ac:dyDescent="0.2">
      <c r="A1488" s="76"/>
      <c r="B1488" s="78"/>
      <c r="C1488" s="60" t="s">
        <v>17</v>
      </c>
      <c r="D1488" s="68"/>
      <c r="E1488" s="64">
        <f t="shared" si="18"/>
        <v>0</v>
      </c>
      <c r="F1488" s="64"/>
      <c r="G1488" s="70"/>
      <c r="H1488" s="68"/>
      <c r="L1488" s="58"/>
      <c r="M1488" s="58"/>
      <c r="N1488" s="58"/>
      <c r="O1488" s="58"/>
      <c r="P1488" s="58"/>
      <c r="Q1488" s="58"/>
      <c r="R1488" s="58"/>
      <c r="S1488" s="58"/>
      <c r="T1488" s="58"/>
      <c r="U1488" s="58"/>
      <c r="V1488" s="58"/>
      <c r="W1488" s="58"/>
      <c r="X1488" s="58"/>
      <c r="Y1488" s="58"/>
      <c r="Z1488" s="58"/>
      <c r="AA1488" s="58"/>
      <c r="AB1488" s="58"/>
      <c r="AC1488" s="58"/>
      <c r="AD1488" s="58"/>
      <c r="AE1488" s="58"/>
      <c r="AF1488" s="58"/>
      <c r="AG1488" s="58"/>
      <c r="AH1488" s="58"/>
      <c r="AI1488" s="58"/>
      <c r="AJ1488" s="58"/>
      <c r="AK1488" s="58"/>
      <c r="AL1488" s="58"/>
      <c r="AM1488" s="58"/>
      <c r="AN1488" s="58"/>
      <c r="AO1488" s="58"/>
      <c r="AP1488" s="58"/>
      <c r="AQ1488" s="58"/>
      <c r="AR1488" s="58"/>
      <c r="AS1488" s="58"/>
      <c r="AT1488" s="58"/>
      <c r="AU1488" s="58"/>
      <c r="AV1488" s="58"/>
      <c r="AW1488" s="58"/>
      <c r="AX1488" s="58"/>
      <c r="AY1488" s="58"/>
      <c r="AZ1488" s="58"/>
      <c r="BA1488" s="58"/>
      <c r="BB1488" s="58"/>
      <c r="BC1488" s="58"/>
      <c r="BD1488" s="58"/>
      <c r="BE1488" s="58"/>
      <c r="BF1488" s="58"/>
      <c r="BG1488" s="58"/>
      <c r="BH1488" s="58"/>
      <c r="BI1488" s="58"/>
      <c r="BJ1488" s="58"/>
      <c r="BK1488" s="58"/>
      <c r="BL1488" s="58"/>
      <c r="BM1488" s="58"/>
      <c r="BN1488" s="58"/>
      <c r="BO1488" s="58"/>
      <c r="BP1488" s="58"/>
      <c r="BQ1488" s="58"/>
      <c r="BR1488" s="58"/>
      <c r="BS1488" s="58"/>
      <c r="BT1488" s="58"/>
      <c r="BU1488" s="58"/>
      <c r="BV1488" s="58"/>
      <c r="BW1488" s="58"/>
      <c r="BX1488" s="58"/>
      <c r="BY1488" s="58"/>
      <c r="BZ1488" s="58"/>
      <c r="CA1488" s="58"/>
      <c r="CB1488" s="58"/>
      <c r="CC1488" s="58"/>
      <c r="CD1488" s="58"/>
      <c r="CE1488" s="58"/>
      <c r="CF1488" s="58"/>
      <c r="CG1488" s="58"/>
      <c r="CH1488" s="58"/>
      <c r="CI1488" s="58"/>
      <c r="CJ1488" s="58"/>
      <c r="CK1488" s="71"/>
      <c r="CL1488" s="71"/>
      <c r="CM1488" s="71"/>
      <c r="CN1488" s="71"/>
      <c r="CO1488" s="71"/>
      <c r="CP1488" s="71"/>
      <c r="CQ1488" s="71"/>
      <c r="CR1488" s="71"/>
      <c r="CS1488" s="71"/>
      <c r="CT1488" s="71"/>
      <c r="CU1488" s="71"/>
      <c r="CV1488" s="71"/>
      <c r="CW1488" s="71"/>
      <c r="CX1488" s="71"/>
      <c r="CY1488" s="71"/>
      <c r="CZ1488" s="71"/>
      <c r="DA1488" s="71"/>
      <c r="DB1488" s="71"/>
      <c r="DC1488" s="71"/>
      <c r="DD1488" s="71"/>
      <c r="DE1488" s="71"/>
      <c r="DF1488" s="71"/>
    </row>
    <row r="1489" spans="1:110" s="65" customFormat="1" ht="12.75" customHeight="1" x14ac:dyDescent="0.2">
      <c r="A1489" s="18">
        <v>63</v>
      </c>
      <c r="B1489" s="69" t="s">
        <v>118</v>
      </c>
      <c r="C1489" s="60"/>
      <c r="D1489" s="68"/>
      <c r="E1489" s="64">
        <f>F1489+G1489</f>
        <v>1</v>
      </c>
      <c r="F1489" s="64">
        <v>1</v>
      </c>
      <c r="G1489" s="70">
        <v>0</v>
      </c>
      <c r="H1489" s="68"/>
    </row>
    <row r="1490" spans="1:110" s="57" customFormat="1" ht="12.75" customHeight="1" x14ac:dyDescent="0.2">
      <c r="A1490" s="72"/>
      <c r="B1490" s="73"/>
      <c r="C1490" s="60" t="s">
        <v>17</v>
      </c>
      <c r="D1490" s="61"/>
      <c r="E1490" s="64">
        <f t="shared" ref="E1490:E1498" si="19">F1490+G1490</f>
        <v>36.113999999999997</v>
      </c>
      <c r="F1490" s="64">
        <f>F1492+F1494+F1496+F1498</f>
        <v>36.113999999999997</v>
      </c>
      <c r="G1490" s="70">
        <f>G1492+G1494+G1496+G1498</f>
        <v>0</v>
      </c>
      <c r="H1490" s="61"/>
      <c r="L1490" s="58"/>
      <c r="M1490" s="58"/>
      <c r="N1490" s="58"/>
      <c r="O1490" s="58"/>
      <c r="P1490" s="58"/>
      <c r="Q1490" s="58"/>
      <c r="R1490" s="58"/>
      <c r="S1490" s="58"/>
      <c r="T1490" s="58"/>
      <c r="U1490" s="58"/>
      <c r="V1490" s="58"/>
      <c r="W1490" s="58"/>
      <c r="X1490" s="58"/>
      <c r="Y1490" s="58"/>
      <c r="Z1490" s="58"/>
      <c r="AA1490" s="58"/>
      <c r="AB1490" s="58"/>
      <c r="AC1490" s="58"/>
      <c r="AD1490" s="58"/>
      <c r="AE1490" s="58"/>
      <c r="AF1490" s="58"/>
      <c r="AG1490" s="58"/>
      <c r="AH1490" s="58"/>
      <c r="AI1490" s="58"/>
      <c r="AJ1490" s="58"/>
      <c r="AK1490" s="58"/>
      <c r="AL1490" s="58"/>
      <c r="AM1490" s="58"/>
      <c r="AN1490" s="58"/>
      <c r="AO1490" s="58"/>
      <c r="AP1490" s="58"/>
      <c r="AQ1490" s="58"/>
      <c r="AR1490" s="58"/>
      <c r="AS1490" s="58"/>
      <c r="AT1490" s="58"/>
      <c r="AU1490" s="58"/>
      <c r="AV1490" s="58"/>
      <c r="AW1490" s="58"/>
      <c r="AX1490" s="58"/>
      <c r="AY1490" s="58"/>
      <c r="AZ1490" s="58"/>
      <c r="BA1490" s="58"/>
      <c r="BB1490" s="58"/>
      <c r="BC1490" s="58"/>
      <c r="BD1490" s="58"/>
      <c r="BE1490" s="58"/>
      <c r="BF1490" s="58"/>
      <c r="BG1490" s="58"/>
      <c r="BH1490" s="58"/>
      <c r="BI1490" s="58"/>
      <c r="BJ1490" s="58"/>
      <c r="BK1490" s="58"/>
      <c r="BL1490" s="58"/>
      <c r="BM1490" s="58"/>
      <c r="BN1490" s="58"/>
      <c r="BO1490" s="58"/>
      <c r="BP1490" s="58"/>
      <c r="BQ1490" s="58"/>
      <c r="BR1490" s="58"/>
      <c r="BS1490" s="58"/>
      <c r="BT1490" s="58"/>
      <c r="BU1490" s="58"/>
      <c r="BV1490" s="58"/>
      <c r="BW1490" s="58"/>
      <c r="BX1490" s="58"/>
      <c r="BY1490" s="58"/>
      <c r="BZ1490" s="58"/>
      <c r="CA1490" s="58"/>
      <c r="CB1490" s="58"/>
      <c r="CC1490" s="58"/>
      <c r="CD1490" s="58"/>
      <c r="CE1490" s="58"/>
      <c r="CF1490" s="58"/>
      <c r="CG1490" s="58"/>
      <c r="CH1490" s="58"/>
      <c r="CI1490" s="58"/>
      <c r="CJ1490" s="58"/>
      <c r="CK1490" s="58"/>
      <c r="CL1490" s="58"/>
      <c r="CM1490" s="58"/>
      <c r="CN1490" s="58"/>
      <c r="CO1490" s="58"/>
      <c r="CP1490" s="58"/>
      <c r="CQ1490" s="58"/>
      <c r="CR1490" s="58"/>
      <c r="CS1490" s="58"/>
      <c r="CT1490" s="58"/>
      <c r="CU1490" s="58"/>
      <c r="CV1490" s="58"/>
      <c r="CW1490" s="58"/>
      <c r="CX1490" s="58"/>
      <c r="CY1490" s="58"/>
      <c r="CZ1490" s="58"/>
      <c r="DA1490" s="58"/>
      <c r="DB1490" s="58"/>
      <c r="DC1490" s="58"/>
      <c r="DD1490" s="58"/>
      <c r="DE1490" s="58"/>
      <c r="DF1490" s="58"/>
    </row>
    <row r="1491" spans="1:110" s="65" customFormat="1" ht="12.75" customHeight="1" x14ac:dyDescent="0.2">
      <c r="A1491" s="72"/>
      <c r="B1491" s="77" t="s">
        <v>143</v>
      </c>
      <c r="C1491" s="60" t="s">
        <v>20</v>
      </c>
      <c r="D1491" s="60"/>
      <c r="E1491" s="64">
        <f t="shared" si="19"/>
        <v>0.01</v>
      </c>
      <c r="F1491" s="64">
        <v>0.01</v>
      </c>
      <c r="G1491" s="70"/>
      <c r="H1491" s="60"/>
    </row>
    <row r="1492" spans="1:110" s="65" customFormat="1" ht="12.75" customHeight="1" x14ac:dyDescent="0.2">
      <c r="A1492" s="72"/>
      <c r="B1492" s="78"/>
      <c r="C1492" s="60" t="s">
        <v>17</v>
      </c>
      <c r="D1492" s="60"/>
      <c r="E1492" s="64">
        <f t="shared" si="19"/>
        <v>35.216999999999999</v>
      </c>
      <c r="F1492" s="64">
        <v>35.216999999999999</v>
      </c>
      <c r="G1492" s="70"/>
      <c r="H1492" s="60"/>
    </row>
    <row r="1493" spans="1:110" s="65" customFormat="1" ht="12.75" customHeight="1" x14ac:dyDescent="0.2">
      <c r="A1493" s="72"/>
      <c r="B1493" s="77" t="s">
        <v>145</v>
      </c>
      <c r="C1493" s="60" t="s">
        <v>20</v>
      </c>
      <c r="D1493" s="60"/>
      <c r="E1493" s="64">
        <f t="shared" si="19"/>
        <v>2E-3</v>
      </c>
      <c r="F1493" s="64">
        <v>2E-3</v>
      </c>
      <c r="G1493" s="70"/>
      <c r="H1493" s="60"/>
    </row>
    <row r="1494" spans="1:110" s="65" customFormat="1" ht="12.75" customHeight="1" x14ac:dyDescent="0.2">
      <c r="A1494" s="72"/>
      <c r="B1494" s="78"/>
      <c r="C1494" s="60" t="s">
        <v>17</v>
      </c>
      <c r="D1494" s="60"/>
      <c r="E1494" s="64">
        <f t="shared" si="19"/>
        <v>0.89700000000000002</v>
      </c>
      <c r="F1494" s="64">
        <v>0.89700000000000002</v>
      </c>
      <c r="G1494" s="70"/>
      <c r="H1494" s="60" t="s">
        <v>212</v>
      </c>
    </row>
    <row r="1495" spans="1:110" s="65" customFormat="1" ht="12.75" customHeight="1" x14ac:dyDescent="0.2">
      <c r="A1495" s="72"/>
      <c r="B1495" s="79" t="s">
        <v>147</v>
      </c>
      <c r="C1495" s="60" t="s">
        <v>148</v>
      </c>
      <c r="D1495" s="60"/>
      <c r="E1495" s="64">
        <f t="shared" si="19"/>
        <v>0</v>
      </c>
      <c r="F1495" s="64"/>
      <c r="G1495" s="70"/>
      <c r="H1495" s="60"/>
    </row>
    <row r="1496" spans="1:110" s="65" customFormat="1" ht="12.75" customHeight="1" x14ac:dyDescent="0.2">
      <c r="A1496" s="72"/>
      <c r="B1496" s="80"/>
      <c r="C1496" s="60" t="s">
        <v>17</v>
      </c>
      <c r="D1496" s="60"/>
      <c r="E1496" s="64">
        <f t="shared" si="19"/>
        <v>0</v>
      </c>
      <c r="F1496" s="64"/>
      <c r="G1496" s="70"/>
      <c r="H1496" s="60"/>
    </row>
    <row r="1497" spans="1:110" s="65" customFormat="1" ht="12.75" customHeight="1" x14ac:dyDescent="0.2">
      <c r="A1497" s="72"/>
      <c r="B1497" s="77" t="s">
        <v>150</v>
      </c>
      <c r="C1497" s="60" t="s">
        <v>64</v>
      </c>
      <c r="D1497" s="68"/>
      <c r="E1497" s="64">
        <f t="shared" si="19"/>
        <v>0</v>
      </c>
      <c r="F1497" s="64"/>
      <c r="G1497" s="70"/>
      <c r="H1497" s="68"/>
    </row>
    <row r="1498" spans="1:110" s="65" customFormat="1" ht="12.75" customHeight="1" x14ac:dyDescent="0.2">
      <c r="A1498" s="76"/>
      <c r="B1498" s="78"/>
      <c r="C1498" s="60" t="s">
        <v>17</v>
      </c>
      <c r="D1498" s="68"/>
      <c r="E1498" s="64">
        <f t="shared" si="19"/>
        <v>0</v>
      </c>
      <c r="F1498" s="64"/>
      <c r="G1498" s="70"/>
      <c r="H1498" s="68"/>
    </row>
    <row r="1499" spans="1:110" s="71" customFormat="1" ht="12.75" customHeight="1" x14ac:dyDescent="0.2">
      <c r="A1499" s="18">
        <v>64</v>
      </c>
      <c r="B1499" s="69" t="s">
        <v>213</v>
      </c>
      <c r="C1499" s="60" t="s">
        <v>19</v>
      </c>
      <c r="D1499" s="68"/>
      <c r="E1499" s="70">
        <f t="shared" si="18"/>
        <v>1</v>
      </c>
      <c r="F1499" s="70">
        <v>1</v>
      </c>
      <c r="G1499" s="70"/>
      <c r="H1499" s="68"/>
      <c r="I1499" s="57"/>
      <c r="J1499" s="57"/>
      <c r="K1499" s="57"/>
      <c r="L1499" s="58"/>
      <c r="M1499" s="58"/>
      <c r="N1499" s="58"/>
      <c r="O1499" s="58"/>
      <c r="P1499" s="58"/>
      <c r="Q1499" s="58"/>
      <c r="R1499" s="58"/>
      <c r="S1499" s="58"/>
      <c r="T1499" s="58"/>
      <c r="U1499" s="58"/>
      <c r="V1499" s="58"/>
      <c r="W1499" s="58"/>
      <c r="X1499" s="58"/>
      <c r="Y1499" s="58"/>
      <c r="Z1499" s="58"/>
      <c r="AA1499" s="58"/>
      <c r="AB1499" s="58"/>
      <c r="AC1499" s="58"/>
      <c r="AD1499" s="58"/>
      <c r="AE1499" s="58"/>
      <c r="AF1499" s="58"/>
      <c r="AG1499" s="58"/>
      <c r="AH1499" s="58"/>
      <c r="AI1499" s="58"/>
      <c r="AJ1499" s="58"/>
      <c r="AK1499" s="58"/>
      <c r="AL1499" s="58"/>
      <c r="AM1499" s="58"/>
      <c r="AN1499" s="58"/>
      <c r="AO1499" s="58"/>
      <c r="AP1499" s="58"/>
      <c r="AQ1499" s="58"/>
      <c r="AR1499" s="58"/>
      <c r="AS1499" s="58"/>
      <c r="AT1499" s="58"/>
      <c r="AU1499" s="58"/>
      <c r="AV1499" s="58"/>
      <c r="AW1499" s="58"/>
      <c r="AX1499" s="58"/>
      <c r="AY1499" s="58"/>
      <c r="AZ1499" s="58"/>
      <c r="BA1499" s="58"/>
      <c r="BB1499" s="58"/>
      <c r="BC1499" s="58"/>
      <c r="BD1499" s="58"/>
      <c r="BE1499" s="58"/>
      <c r="BF1499" s="58"/>
      <c r="BG1499" s="58"/>
      <c r="BH1499" s="58"/>
      <c r="BI1499" s="58"/>
      <c r="BJ1499" s="58"/>
      <c r="BK1499" s="58"/>
      <c r="BL1499" s="58"/>
      <c r="BM1499" s="58"/>
      <c r="BN1499" s="58"/>
      <c r="BO1499" s="58"/>
      <c r="BP1499" s="58"/>
      <c r="BQ1499" s="58"/>
      <c r="BR1499" s="58"/>
      <c r="BS1499" s="58"/>
      <c r="BT1499" s="58"/>
      <c r="BU1499" s="58"/>
      <c r="BV1499" s="58"/>
      <c r="BW1499" s="58"/>
      <c r="BX1499" s="58"/>
      <c r="BY1499" s="58"/>
      <c r="BZ1499" s="58"/>
      <c r="CA1499" s="58"/>
      <c r="CB1499" s="58"/>
      <c r="CC1499" s="58"/>
      <c r="CD1499" s="58"/>
      <c r="CE1499" s="58"/>
      <c r="CF1499" s="58"/>
      <c r="CG1499" s="58"/>
      <c r="CH1499" s="58"/>
      <c r="CI1499" s="58"/>
      <c r="CJ1499" s="58"/>
    </row>
    <row r="1500" spans="1:110" s="71" customFormat="1" ht="12.75" customHeight="1" x14ac:dyDescent="0.2">
      <c r="A1500" s="72"/>
      <c r="B1500" s="73"/>
      <c r="C1500" s="60" t="s">
        <v>17</v>
      </c>
      <c r="D1500" s="61"/>
      <c r="E1500" s="70">
        <f t="shared" si="18"/>
        <v>1.9730000000000001</v>
      </c>
      <c r="F1500" s="70">
        <f>F1502+F1504+F1506+F1508</f>
        <v>1.9730000000000001</v>
      </c>
      <c r="G1500" s="70">
        <f>G1502+G1504+G1506+G1508</f>
        <v>0</v>
      </c>
      <c r="H1500" s="61"/>
      <c r="I1500" s="57"/>
      <c r="J1500" s="57"/>
      <c r="K1500" s="57"/>
      <c r="L1500" s="58"/>
      <c r="M1500" s="58"/>
      <c r="N1500" s="58"/>
      <c r="O1500" s="58"/>
      <c r="P1500" s="58"/>
      <c r="Q1500" s="58"/>
      <c r="R1500" s="58"/>
      <c r="S1500" s="58"/>
      <c r="T1500" s="58"/>
      <c r="U1500" s="58"/>
      <c r="V1500" s="58"/>
      <c r="W1500" s="58"/>
      <c r="X1500" s="58"/>
      <c r="Y1500" s="58"/>
      <c r="Z1500" s="58"/>
      <c r="AA1500" s="58"/>
      <c r="AB1500" s="58"/>
      <c r="AC1500" s="58"/>
      <c r="AD1500" s="58"/>
      <c r="AE1500" s="58"/>
      <c r="AF1500" s="58"/>
      <c r="AG1500" s="58"/>
      <c r="AH1500" s="58"/>
      <c r="AI1500" s="58"/>
      <c r="AJ1500" s="58"/>
      <c r="AK1500" s="58"/>
      <c r="AL1500" s="58"/>
      <c r="AM1500" s="58"/>
      <c r="AN1500" s="58"/>
      <c r="AO1500" s="58"/>
      <c r="AP1500" s="58"/>
      <c r="AQ1500" s="58"/>
      <c r="AR1500" s="58"/>
      <c r="AS1500" s="58"/>
      <c r="AT1500" s="58"/>
      <c r="AU1500" s="58"/>
      <c r="AV1500" s="58"/>
      <c r="AW1500" s="58"/>
      <c r="AX1500" s="58"/>
      <c r="AY1500" s="58"/>
      <c r="AZ1500" s="58"/>
      <c r="BA1500" s="58"/>
      <c r="BB1500" s="58"/>
      <c r="BC1500" s="58"/>
      <c r="BD1500" s="58"/>
      <c r="BE1500" s="58"/>
      <c r="BF1500" s="58"/>
      <c r="BG1500" s="58"/>
      <c r="BH1500" s="58"/>
      <c r="BI1500" s="58"/>
      <c r="BJ1500" s="58"/>
      <c r="BK1500" s="58"/>
      <c r="BL1500" s="58"/>
      <c r="BM1500" s="58"/>
      <c r="BN1500" s="58"/>
      <c r="BO1500" s="58"/>
      <c r="BP1500" s="58"/>
      <c r="BQ1500" s="58"/>
      <c r="BR1500" s="58"/>
      <c r="BS1500" s="58"/>
      <c r="BT1500" s="58"/>
      <c r="BU1500" s="58"/>
      <c r="BV1500" s="58"/>
      <c r="BW1500" s="58"/>
      <c r="BX1500" s="58"/>
      <c r="BY1500" s="58"/>
      <c r="BZ1500" s="58"/>
      <c r="CA1500" s="58"/>
      <c r="CB1500" s="58"/>
      <c r="CC1500" s="58"/>
      <c r="CD1500" s="58"/>
      <c r="CE1500" s="58"/>
      <c r="CF1500" s="58"/>
      <c r="CG1500" s="58"/>
      <c r="CH1500" s="58"/>
      <c r="CI1500" s="58"/>
      <c r="CJ1500" s="58"/>
    </row>
    <row r="1501" spans="1:110" s="71" customFormat="1" ht="12.75" customHeight="1" x14ac:dyDescent="0.2">
      <c r="A1501" s="72"/>
      <c r="B1501" s="63" t="s">
        <v>143</v>
      </c>
      <c r="C1501" s="60" t="s">
        <v>20</v>
      </c>
      <c r="D1501" s="60"/>
      <c r="E1501" s="70">
        <f t="shared" si="18"/>
        <v>0</v>
      </c>
      <c r="F1501" s="70"/>
      <c r="G1501" s="70"/>
      <c r="H1501" s="60"/>
      <c r="I1501" s="57"/>
      <c r="J1501" s="57"/>
      <c r="K1501" s="57"/>
      <c r="L1501" s="58"/>
      <c r="M1501" s="58"/>
      <c r="N1501" s="58"/>
      <c r="O1501" s="58"/>
      <c r="P1501" s="58"/>
      <c r="Q1501" s="58"/>
      <c r="R1501" s="58"/>
      <c r="S1501" s="58"/>
      <c r="T1501" s="58"/>
      <c r="U1501" s="58"/>
      <c r="V1501" s="58"/>
      <c r="W1501" s="58"/>
      <c r="X1501" s="58"/>
      <c r="Y1501" s="58"/>
      <c r="Z1501" s="58"/>
      <c r="AA1501" s="58"/>
      <c r="AB1501" s="58"/>
      <c r="AC1501" s="58"/>
      <c r="AD1501" s="58"/>
      <c r="AE1501" s="58"/>
      <c r="AF1501" s="58"/>
      <c r="AG1501" s="58"/>
      <c r="AH1501" s="58"/>
      <c r="AI1501" s="58"/>
      <c r="AJ1501" s="58"/>
      <c r="AK1501" s="58"/>
      <c r="AL1501" s="58"/>
      <c r="AM1501" s="58"/>
      <c r="AN1501" s="58"/>
      <c r="AO1501" s="58"/>
      <c r="AP1501" s="58"/>
      <c r="AQ1501" s="58"/>
      <c r="AR1501" s="58"/>
      <c r="AS1501" s="58"/>
      <c r="AT1501" s="58"/>
      <c r="AU1501" s="58"/>
      <c r="AV1501" s="58"/>
      <c r="AW1501" s="58"/>
      <c r="AX1501" s="58"/>
      <c r="AY1501" s="58"/>
      <c r="AZ1501" s="58"/>
      <c r="BA1501" s="58"/>
      <c r="BB1501" s="58"/>
      <c r="BC1501" s="58"/>
      <c r="BD1501" s="58"/>
      <c r="BE1501" s="58"/>
      <c r="BF1501" s="58"/>
      <c r="BG1501" s="58"/>
      <c r="BH1501" s="58"/>
      <c r="BI1501" s="58"/>
      <c r="BJ1501" s="58"/>
      <c r="BK1501" s="58"/>
      <c r="BL1501" s="58"/>
      <c r="BM1501" s="58"/>
      <c r="BN1501" s="58"/>
      <c r="BO1501" s="58"/>
      <c r="BP1501" s="58"/>
      <c r="BQ1501" s="58"/>
      <c r="BR1501" s="58"/>
      <c r="BS1501" s="58"/>
      <c r="BT1501" s="58"/>
      <c r="BU1501" s="58"/>
      <c r="BV1501" s="58"/>
      <c r="BW1501" s="58"/>
      <c r="BX1501" s="58"/>
      <c r="BY1501" s="58"/>
      <c r="BZ1501" s="58"/>
      <c r="CA1501" s="58"/>
      <c r="CB1501" s="58"/>
      <c r="CC1501" s="58"/>
      <c r="CD1501" s="58"/>
      <c r="CE1501" s="58"/>
      <c r="CF1501" s="58"/>
      <c r="CG1501" s="58"/>
      <c r="CH1501" s="58"/>
      <c r="CI1501" s="58"/>
      <c r="CJ1501" s="58"/>
    </row>
    <row r="1502" spans="1:110" s="71" customFormat="1" ht="12.75" customHeight="1" x14ac:dyDescent="0.2">
      <c r="A1502" s="72"/>
      <c r="B1502" s="63"/>
      <c r="C1502" s="60" t="s">
        <v>17</v>
      </c>
      <c r="D1502" s="60"/>
      <c r="E1502" s="70">
        <f t="shared" si="18"/>
        <v>0</v>
      </c>
      <c r="F1502" s="70"/>
      <c r="G1502" s="70"/>
      <c r="H1502" s="60"/>
      <c r="I1502" s="57"/>
      <c r="J1502" s="57"/>
      <c r="K1502" s="57"/>
      <c r="L1502" s="58"/>
      <c r="M1502" s="58"/>
      <c r="N1502" s="58"/>
      <c r="O1502" s="58"/>
      <c r="P1502" s="58"/>
      <c r="Q1502" s="58"/>
      <c r="R1502" s="58"/>
      <c r="S1502" s="58"/>
      <c r="T1502" s="58"/>
      <c r="U1502" s="58"/>
      <c r="V1502" s="58"/>
      <c r="W1502" s="58"/>
      <c r="X1502" s="58"/>
      <c r="Y1502" s="58"/>
      <c r="Z1502" s="58"/>
      <c r="AA1502" s="58"/>
      <c r="AB1502" s="58"/>
      <c r="AC1502" s="58"/>
      <c r="AD1502" s="58"/>
      <c r="AE1502" s="58"/>
      <c r="AF1502" s="58"/>
      <c r="AG1502" s="58"/>
      <c r="AH1502" s="58"/>
      <c r="AI1502" s="58"/>
      <c r="AJ1502" s="58"/>
      <c r="AK1502" s="58"/>
      <c r="AL1502" s="58"/>
      <c r="AM1502" s="58"/>
      <c r="AN1502" s="58"/>
      <c r="AO1502" s="58"/>
      <c r="AP1502" s="58"/>
      <c r="AQ1502" s="58"/>
      <c r="AR1502" s="58"/>
      <c r="AS1502" s="58"/>
      <c r="AT1502" s="58"/>
      <c r="AU1502" s="58"/>
      <c r="AV1502" s="58"/>
      <c r="AW1502" s="58"/>
      <c r="AX1502" s="58"/>
      <c r="AY1502" s="58"/>
      <c r="AZ1502" s="58"/>
      <c r="BA1502" s="58"/>
      <c r="BB1502" s="58"/>
      <c r="BC1502" s="58"/>
      <c r="BD1502" s="58"/>
      <c r="BE1502" s="58"/>
      <c r="BF1502" s="58"/>
      <c r="BG1502" s="58"/>
      <c r="BH1502" s="58"/>
      <c r="BI1502" s="58"/>
      <c r="BJ1502" s="58"/>
      <c r="BK1502" s="58"/>
      <c r="BL1502" s="58"/>
      <c r="BM1502" s="58"/>
      <c r="BN1502" s="58"/>
      <c r="BO1502" s="58"/>
      <c r="BP1502" s="58"/>
      <c r="BQ1502" s="58"/>
      <c r="BR1502" s="58"/>
      <c r="BS1502" s="58"/>
      <c r="BT1502" s="58"/>
      <c r="BU1502" s="58"/>
      <c r="BV1502" s="58"/>
      <c r="BW1502" s="58"/>
      <c r="BX1502" s="58"/>
      <c r="BY1502" s="58"/>
      <c r="BZ1502" s="58"/>
      <c r="CA1502" s="58"/>
      <c r="CB1502" s="58"/>
      <c r="CC1502" s="58"/>
      <c r="CD1502" s="58"/>
      <c r="CE1502" s="58"/>
      <c r="CF1502" s="58"/>
      <c r="CG1502" s="58"/>
      <c r="CH1502" s="58"/>
      <c r="CI1502" s="58"/>
      <c r="CJ1502" s="58"/>
    </row>
    <row r="1503" spans="1:110" s="71" customFormat="1" ht="12.75" customHeight="1" x14ac:dyDescent="0.2">
      <c r="A1503" s="72"/>
      <c r="B1503" s="63" t="s">
        <v>145</v>
      </c>
      <c r="C1503" s="60" t="s">
        <v>20</v>
      </c>
      <c r="D1503" s="60"/>
      <c r="E1503" s="70">
        <f t="shared" si="18"/>
        <v>3.0000000000000001E-3</v>
      </c>
      <c r="F1503" s="70">
        <v>3.0000000000000001E-3</v>
      </c>
      <c r="G1503" s="70"/>
      <c r="H1503" s="60"/>
      <c r="I1503" s="57"/>
      <c r="J1503" s="57"/>
      <c r="K1503" s="57"/>
      <c r="L1503" s="58"/>
      <c r="M1503" s="58"/>
      <c r="N1503" s="58"/>
      <c r="O1503" s="58"/>
      <c r="P1503" s="58"/>
      <c r="Q1503" s="58"/>
      <c r="R1503" s="58"/>
      <c r="S1503" s="58"/>
      <c r="T1503" s="58"/>
      <c r="U1503" s="58"/>
      <c r="V1503" s="58"/>
      <c r="W1503" s="58"/>
      <c r="X1503" s="58"/>
      <c r="Y1503" s="58"/>
      <c r="Z1503" s="58"/>
      <c r="AA1503" s="58"/>
      <c r="AB1503" s="58"/>
      <c r="AC1503" s="58"/>
      <c r="AD1503" s="58"/>
      <c r="AE1503" s="58"/>
      <c r="AF1503" s="58"/>
      <c r="AG1503" s="58"/>
      <c r="AH1503" s="58"/>
      <c r="AI1503" s="58"/>
      <c r="AJ1503" s="58"/>
      <c r="AK1503" s="58"/>
      <c r="AL1503" s="58"/>
      <c r="AM1503" s="58"/>
      <c r="AN1503" s="58"/>
      <c r="AO1503" s="58"/>
      <c r="AP1503" s="58"/>
      <c r="AQ1503" s="58"/>
      <c r="AR1503" s="58"/>
      <c r="AS1503" s="58"/>
      <c r="AT1503" s="58"/>
      <c r="AU1503" s="58"/>
      <c r="AV1503" s="58"/>
      <c r="AW1503" s="58"/>
      <c r="AX1503" s="58"/>
      <c r="AY1503" s="58"/>
      <c r="AZ1503" s="58"/>
      <c r="BA1503" s="58"/>
      <c r="BB1503" s="58"/>
      <c r="BC1503" s="58"/>
      <c r="BD1503" s="58"/>
      <c r="BE1503" s="58"/>
      <c r="BF1503" s="58"/>
      <c r="BG1503" s="58"/>
      <c r="BH1503" s="58"/>
      <c r="BI1503" s="58"/>
      <c r="BJ1503" s="58"/>
      <c r="BK1503" s="58"/>
      <c r="BL1503" s="58"/>
      <c r="BM1503" s="58"/>
      <c r="BN1503" s="58"/>
      <c r="BO1503" s="58"/>
      <c r="BP1503" s="58"/>
      <c r="BQ1503" s="58"/>
      <c r="BR1503" s="58"/>
      <c r="BS1503" s="58"/>
      <c r="BT1503" s="58"/>
      <c r="BU1503" s="58"/>
      <c r="BV1503" s="58"/>
      <c r="BW1503" s="58"/>
      <c r="BX1503" s="58"/>
      <c r="BY1503" s="58"/>
      <c r="BZ1503" s="58"/>
      <c r="CA1503" s="58"/>
      <c r="CB1503" s="58"/>
      <c r="CC1503" s="58"/>
      <c r="CD1503" s="58"/>
      <c r="CE1503" s="58"/>
      <c r="CF1503" s="58"/>
      <c r="CG1503" s="58"/>
      <c r="CH1503" s="58"/>
      <c r="CI1503" s="58"/>
      <c r="CJ1503" s="58"/>
    </row>
    <row r="1504" spans="1:110" s="71" customFormat="1" ht="12.75" customHeight="1" x14ac:dyDescent="0.2">
      <c r="A1504" s="72"/>
      <c r="B1504" s="63"/>
      <c r="C1504" s="60" t="s">
        <v>17</v>
      </c>
      <c r="D1504" s="60"/>
      <c r="E1504" s="70">
        <f t="shared" si="18"/>
        <v>1.9730000000000001</v>
      </c>
      <c r="F1504" s="70">
        <v>1.9730000000000001</v>
      </c>
      <c r="G1504" s="70"/>
      <c r="H1504" s="60"/>
      <c r="I1504" s="57"/>
      <c r="J1504" s="57"/>
      <c r="K1504" s="57"/>
      <c r="L1504" s="58"/>
      <c r="M1504" s="58"/>
      <c r="N1504" s="58"/>
      <c r="O1504" s="58"/>
      <c r="P1504" s="58"/>
      <c r="Q1504" s="58"/>
      <c r="R1504" s="58"/>
      <c r="S1504" s="58"/>
      <c r="T1504" s="58"/>
      <c r="U1504" s="58"/>
      <c r="V1504" s="58"/>
      <c r="W1504" s="58"/>
      <c r="X1504" s="58"/>
      <c r="Y1504" s="58"/>
      <c r="Z1504" s="58"/>
      <c r="AA1504" s="58"/>
      <c r="AB1504" s="58"/>
      <c r="AC1504" s="58"/>
      <c r="AD1504" s="58"/>
      <c r="AE1504" s="58"/>
      <c r="AF1504" s="58"/>
      <c r="AG1504" s="58"/>
      <c r="AH1504" s="58"/>
      <c r="AI1504" s="58"/>
      <c r="AJ1504" s="58"/>
      <c r="AK1504" s="58"/>
      <c r="AL1504" s="58"/>
      <c r="AM1504" s="58"/>
      <c r="AN1504" s="58"/>
      <c r="AO1504" s="58"/>
      <c r="AP1504" s="58"/>
      <c r="AQ1504" s="58"/>
      <c r="AR1504" s="58"/>
      <c r="AS1504" s="58"/>
      <c r="AT1504" s="58"/>
      <c r="AU1504" s="58"/>
      <c r="AV1504" s="58"/>
      <c r="AW1504" s="58"/>
      <c r="AX1504" s="58"/>
      <c r="AY1504" s="58"/>
      <c r="AZ1504" s="58"/>
      <c r="BA1504" s="58"/>
      <c r="BB1504" s="58"/>
      <c r="BC1504" s="58"/>
      <c r="BD1504" s="58"/>
      <c r="BE1504" s="58"/>
      <c r="BF1504" s="58"/>
      <c r="BG1504" s="58"/>
      <c r="BH1504" s="58"/>
      <c r="BI1504" s="58"/>
      <c r="BJ1504" s="58"/>
      <c r="BK1504" s="58"/>
      <c r="BL1504" s="58"/>
      <c r="BM1504" s="58"/>
      <c r="BN1504" s="58"/>
      <c r="BO1504" s="58"/>
      <c r="BP1504" s="58"/>
      <c r="BQ1504" s="58"/>
      <c r="BR1504" s="58"/>
      <c r="BS1504" s="58"/>
      <c r="BT1504" s="58"/>
      <c r="BU1504" s="58"/>
      <c r="BV1504" s="58"/>
      <c r="BW1504" s="58"/>
      <c r="BX1504" s="58"/>
      <c r="BY1504" s="58"/>
      <c r="BZ1504" s="58"/>
      <c r="CA1504" s="58"/>
      <c r="CB1504" s="58"/>
      <c r="CC1504" s="58"/>
      <c r="CD1504" s="58"/>
      <c r="CE1504" s="58"/>
      <c r="CF1504" s="58"/>
      <c r="CG1504" s="58"/>
      <c r="CH1504" s="58"/>
      <c r="CI1504" s="58"/>
      <c r="CJ1504" s="58"/>
    </row>
    <row r="1505" spans="1:110" s="71" customFormat="1" ht="12.75" customHeight="1" x14ac:dyDescent="0.2">
      <c r="A1505" s="72"/>
      <c r="B1505" s="67" t="s">
        <v>147</v>
      </c>
      <c r="C1505" s="60" t="s">
        <v>148</v>
      </c>
      <c r="D1505" s="60"/>
      <c r="E1505" s="70">
        <f t="shared" si="18"/>
        <v>0</v>
      </c>
      <c r="F1505" s="70"/>
      <c r="G1505" s="70"/>
      <c r="H1505" s="60"/>
      <c r="I1505" s="57"/>
      <c r="J1505" s="57"/>
      <c r="K1505" s="57"/>
      <c r="L1505" s="58"/>
      <c r="M1505" s="58"/>
      <c r="N1505" s="58"/>
      <c r="O1505" s="58"/>
      <c r="P1505" s="58"/>
      <c r="Q1505" s="58"/>
      <c r="R1505" s="58"/>
      <c r="S1505" s="58"/>
      <c r="T1505" s="58"/>
      <c r="U1505" s="58"/>
      <c r="V1505" s="58"/>
      <c r="W1505" s="58"/>
      <c r="X1505" s="58"/>
      <c r="Y1505" s="58"/>
      <c r="Z1505" s="58"/>
      <c r="AA1505" s="58"/>
      <c r="AB1505" s="58"/>
      <c r="AC1505" s="58"/>
      <c r="AD1505" s="58"/>
      <c r="AE1505" s="58"/>
      <c r="AF1505" s="58"/>
      <c r="AG1505" s="58"/>
      <c r="AH1505" s="58"/>
      <c r="AI1505" s="58"/>
      <c r="AJ1505" s="58"/>
      <c r="AK1505" s="58"/>
      <c r="AL1505" s="58"/>
      <c r="AM1505" s="58"/>
      <c r="AN1505" s="58"/>
      <c r="AO1505" s="58"/>
      <c r="AP1505" s="58"/>
      <c r="AQ1505" s="58"/>
      <c r="AR1505" s="58"/>
      <c r="AS1505" s="58"/>
      <c r="AT1505" s="58"/>
      <c r="AU1505" s="58"/>
      <c r="AV1505" s="58"/>
      <c r="AW1505" s="58"/>
      <c r="AX1505" s="58"/>
      <c r="AY1505" s="58"/>
      <c r="AZ1505" s="58"/>
      <c r="BA1505" s="58"/>
      <c r="BB1505" s="58"/>
      <c r="BC1505" s="58"/>
      <c r="BD1505" s="58"/>
      <c r="BE1505" s="58"/>
      <c r="BF1505" s="58"/>
      <c r="BG1505" s="58"/>
      <c r="BH1505" s="58"/>
      <c r="BI1505" s="58"/>
      <c r="BJ1505" s="58"/>
      <c r="BK1505" s="58"/>
      <c r="BL1505" s="58"/>
      <c r="BM1505" s="58"/>
      <c r="BN1505" s="58"/>
      <c r="BO1505" s="58"/>
      <c r="BP1505" s="58"/>
      <c r="BQ1505" s="58"/>
      <c r="BR1505" s="58"/>
      <c r="BS1505" s="58"/>
      <c r="BT1505" s="58"/>
      <c r="BU1505" s="58"/>
      <c r="BV1505" s="58"/>
      <c r="BW1505" s="58"/>
      <c r="BX1505" s="58"/>
      <c r="BY1505" s="58"/>
      <c r="BZ1505" s="58"/>
      <c r="CA1505" s="58"/>
      <c r="CB1505" s="58"/>
      <c r="CC1505" s="58"/>
      <c r="CD1505" s="58"/>
      <c r="CE1505" s="58"/>
      <c r="CF1505" s="58"/>
      <c r="CG1505" s="58"/>
      <c r="CH1505" s="58"/>
      <c r="CI1505" s="58"/>
      <c r="CJ1505" s="58"/>
    </row>
    <row r="1506" spans="1:110" s="71" customFormat="1" ht="12.75" customHeight="1" x14ac:dyDescent="0.2">
      <c r="A1506" s="72"/>
      <c r="B1506" s="67"/>
      <c r="C1506" s="60" t="s">
        <v>17</v>
      </c>
      <c r="D1506" s="60"/>
      <c r="E1506" s="70">
        <f t="shared" si="18"/>
        <v>0</v>
      </c>
      <c r="F1506" s="70"/>
      <c r="G1506" s="70"/>
      <c r="H1506" s="60"/>
      <c r="I1506" s="57"/>
      <c r="J1506" s="57"/>
      <c r="K1506" s="57"/>
      <c r="L1506" s="58"/>
      <c r="M1506" s="58"/>
      <c r="N1506" s="58"/>
      <c r="O1506" s="58"/>
      <c r="P1506" s="58"/>
      <c r="Q1506" s="58"/>
      <c r="R1506" s="58"/>
      <c r="S1506" s="58"/>
      <c r="T1506" s="58"/>
      <c r="U1506" s="58"/>
      <c r="V1506" s="58"/>
      <c r="W1506" s="58"/>
      <c r="X1506" s="58"/>
      <c r="Y1506" s="58"/>
      <c r="Z1506" s="58"/>
      <c r="AA1506" s="58"/>
      <c r="AB1506" s="58"/>
      <c r="AC1506" s="58"/>
      <c r="AD1506" s="58"/>
      <c r="AE1506" s="58"/>
      <c r="AF1506" s="58"/>
      <c r="AG1506" s="58"/>
      <c r="AH1506" s="58"/>
      <c r="AI1506" s="58"/>
      <c r="AJ1506" s="58"/>
      <c r="AK1506" s="58"/>
      <c r="AL1506" s="58"/>
      <c r="AM1506" s="58"/>
      <c r="AN1506" s="58"/>
      <c r="AO1506" s="58"/>
      <c r="AP1506" s="58"/>
      <c r="AQ1506" s="58"/>
      <c r="AR1506" s="58"/>
      <c r="AS1506" s="58"/>
      <c r="AT1506" s="58"/>
      <c r="AU1506" s="58"/>
      <c r="AV1506" s="58"/>
      <c r="AW1506" s="58"/>
      <c r="AX1506" s="58"/>
      <c r="AY1506" s="58"/>
      <c r="AZ1506" s="58"/>
      <c r="BA1506" s="58"/>
      <c r="BB1506" s="58"/>
      <c r="BC1506" s="58"/>
      <c r="BD1506" s="58"/>
      <c r="BE1506" s="58"/>
      <c r="BF1506" s="58"/>
      <c r="BG1506" s="58"/>
      <c r="BH1506" s="58"/>
      <c r="BI1506" s="58"/>
      <c r="BJ1506" s="58"/>
      <c r="BK1506" s="58"/>
      <c r="BL1506" s="58"/>
      <c r="BM1506" s="58"/>
      <c r="BN1506" s="58"/>
      <c r="BO1506" s="58"/>
      <c r="BP1506" s="58"/>
      <c r="BQ1506" s="58"/>
      <c r="BR1506" s="58"/>
      <c r="BS1506" s="58"/>
      <c r="BT1506" s="58"/>
      <c r="BU1506" s="58"/>
      <c r="BV1506" s="58"/>
      <c r="BW1506" s="58"/>
      <c r="BX1506" s="58"/>
      <c r="BY1506" s="58"/>
      <c r="BZ1506" s="58"/>
      <c r="CA1506" s="58"/>
      <c r="CB1506" s="58"/>
      <c r="CC1506" s="58"/>
      <c r="CD1506" s="58"/>
      <c r="CE1506" s="58"/>
      <c r="CF1506" s="58"/>
      <c r="CG1506" s="58"/>
      <c r="CH1506" s="58"/>
      <c r="CI1506" s="58"/>
      <c r="CJ1506" s="58"/>
    </row>
    <row r="1507" spans="1:110" s="71" customFormat="1" ht="12.75" customHeight="1" x14ac:dyDescent="0.2">
      <c r="A1507" s="72"/>
      <c r="B1507" s="63" t="s">
        <v>150</v>
      </c>
      <c r="C1507" s="60" t="s">
        <v>64</v>
      </c>
      <c r="D1507" s="68"/>
      <c r="E1507" s="70">
        <f t="shared" si="18"/>
        <v>0</v>
      </c>
      <c r="F1507" s="70"/>
      <c r="G1507" s="70"/>
      <c r="H1507" s="68"/>
      <c r="I1507" s="57"/>
      <c r="J1507" s="57"/>
      <c r="K1507" s="57"/>
      <c r="L1507" s="58"/>
      <c r="M1507" s="58"/>
      <c r="N1507" s="58"/>
      <c r="O1507" s="58"/>
      <c r="P1507" s="58"/>
      <c r="Q1507" s="58"/>
      <c r="R1507" s="58"/>
      <c r="S1507" s="58"/>
      <c r="T1507" s="58"/>
      <c r="U1507" s="58"/>
      <c r="V1507" s="58"/>
      <c r="W1507" s="58"/>
      <c r="X1507" s="58"/>
      <c r="Y1507" s="58"/>
      <c r="Z1507" s="58"/>
      <c r="AA1507" s="58"/>
      <c r="AB1507" s="58"/>
      <c r="AC1507" s="58"/>
      <c r="AD1507" s="58"/>
      <c r="AE1507" s="58"/>
      <c r="AF1507" s="58"/>
      <c r="AG1507" s="58"/>
      <c r="AH1507" s="58"/>
      <c r="AI1507" s="58"/>
      <c r="AJ1507" s="58"/>
      <c r="AK1507" s="58"/>
      <c r="AL1507" s="58"/>
      <c r="AM1507" s="58"/>
      <c r="AN1507" s="58"/>
      <c r="AO1507" s="58"/>
      <c r="AP1507" s="58"/>
      <c r="AQ1507" s="58"/>
      <c r="AR1507" s="58"/>
      <c r="AS1507" s="58"/>
      <c r="AT1507" s="58"/>
      <c r="AU1507" s="58"/>
      <c r="AV1507" s="58"/>
      <c r="AW1507" s="58"/>
      <c r="AX1507" s="58"/>
      <c r="AY1507" s="58"/>
      <c r="AZ1507" s="58"/>
      <c r="BA1507" s="58"/>
      <c r="BB1507" s="58"/>
      <c r="BC1507" s="58"/>
      <c r="BD1507" s="58"/>
      <c r="BE1507" s="58"/>
      <c r="BF1507" s="58"/>
      <c r="BG1507" s="58"/>
      <c r="BH1507" s="58"/>
      <c r="BI1507" s="58"/>
      <c r="BJ1507" s="58"/>
      <c r="BK1507" s="58"/>
      <c r="BL1507" s="58"/>
      <c r="BM1507" s="58"/>
      <c r="BN1507" s="58"/>
      <c r="BO1507" s="58"/>
      <c r="BP1507" s="58"/>
      <c r="BQ1507" s="58"/>
      <c r="BR1507" s="58"/>
      <c r="BS1507" s="58"/>
      <c r="BT1507" s="58"/>
      <c r="BU1507" s="58"/>
      <c r="BV1507" s="58"/>
      <c r="BW1507" s="58"/>
      <c r="BX1507" s="58"/>
      <c r="BY1507" s="58"/>
      <c r="BZ1507" s="58"/>
      <c r="CA1507" s="58"/>
      <c r="CB1507" s="58"/>
      <c r="CC1507" s="58"/>
      <c r="CD1507" s="58"/>
      <c r="CE1507" s="58"/>
      <c r="CF1507" s="58"/>
      <c r="CG1507" s="58"/>
      <c r="CH1507" s="58"/>
      <c r="CI1507" s="58"/>
      <c r="CJ1507" s="58"/>
    </row>
    <row r="1508" spans="1:110" s="71" customFormat="1" ht="12.75" customHeight="1" x14ac:dyDescent="0.2">
      <c r="A1508" s="76"/>
      <c r="B1508" s="63"/>
      <c r="C1508" s="60" t="s">
        <v>17</v>
      </c>
      <c r="D1508" s="68"/>
      <c r="E1508" s="70">
        <f t="shared" si="18"/>
        <v>0</v>
      </c>
      <c r="F1508" s="70"/>
      <c r="G1508" s="70"/>
      <c r="H1508" s="68"/>
      <c r="I1508" s="57"/>
      <c r="J1508" s="57"/>
      <c r="K1508" s="57"/>
      <c r="L1508" s="58"/>
      <c r="M1508" s="58"/>
      <c r="N1508" s="58"/>
      <c r="O1508" s="58"/>
      <c r="P1508" s="58"/>
      <c r="Q1508" s="58"/>
      <c r="R1508" s="58"/>
      <c r="S1508" s="58"/>
      <c r="T1508" s="58"/>
      <c r="U1508" s="58"/>
      <c r="V1508" s="58"/>
      <c r="W1508" s="58"/>
      <c r="X1508" s="58"/>
      <c r="Y1508" s="58"/>
      <c r="Z1508" s="58"/>
      <c r="AA1508" s="58"/>
      <c r="AB1508" s="58"/>
      <c r="AC1508" s="58"/>
      <c r="AD1508" s="58"/>
      <c r="AE1508" s="58"/>
      <c r="AF1508" s="58"/>
      <c r="AG1508" s="58"/>
      <c r="AH1508" s="58"/>
      <c r="AI1508" s="58"/>
      <c r="AJ1508" s="58"/>
      <c r="AK1508" s="58"/>
      <c r="AL1508" s="58"/>
      <c r="AM1508" s="58"/>
      <c r="AN1508" s="58"/>
      <c r="AO1508" s="58"/>
      <c r="AP1508" s="58"/>
      <c r="AQ1508" s="58"/>
      <c r="AR1508" s="58"/>
      <c r="AS1508" s="58"/>
      <c r="AT1508" s="58"/>
      <c r="AU1508" s="58"/>
      <c r="AV1508" s="58"/>
      <c r="AW1508" s="58"/>
      <c r="AX1508" s="58"/>
      <c r="AY1508" s="58"/>
      <c r="AZ1508" s="58"/>
      <c r="BA1508" s="58"/>
      <c r="BB1508" s="58"/>
      <c r="BC1508" s="58"/>
      <c r="BD1508" s="58"/>
      <c r="BE1508" s="58"/>
      <c r="BF1508" s="58"/>
      <c r="BG1508" s="58"/>
      <c r="BH1508" s="58"/>
      <c r="BI1508" s="58"/>
      <c r="BJ1508" s="58"/>
      <c r="BK1508" s="58"/>
      <c r="BL1508" s="58"/>
      <c r="BM1508" s="58"/>
      <c r="BN1508" s="58"/>
      <c r="BO1508" s="58"/>
      <c r="BP1508" s="58"/>
      <c r="BQ1508" s="58"/>
      <c r="BR1508" s="58"/>
      <c r="BS1508" s="58"/>
      <c r="BT1508" s="58"/>
      <c r="BU1508" s="58"/>
      <c r="BV1508" s="58"/>
      <c r="BW1508" s="58"/>
      <c r="BX1508" s="58"/>
      <c r="BY1508" s="58"/>
      <c r="BZ1508" s="58"/>
      <c r="CA1508" s="58"/>
      <c r="CB1508" s="58"/>
      <c r="CC1508" s="58"/>
      <c r="CD1508" s="58"/>
      <c r="CE1508" s="58"/>
      <c r="CF1508" s="58"/>
      <c r="CG1508" s="58"/>
      <c r="CH1508" s="58"/>
      <c r="CI1508" s="58"/>
      <c r="CJ1508" s="58"/>
    </row>
    <row r="1509" spans="1:110" s="57" customFormat="1" ht="12.75" customHeight="1" x14ac:dyDescent="0.2">
      <c r="A1509" s="18">
        <v>65</v>
      </c>
      <c r="B1509" s="69" t="s">
        <v>214</v>
      </c>
      <c r="C1509" s="60"/>
      <c r="D1509" s="68"/>
      <c r="E1509" s="64">
        <f t="shared" si="18"/>
        <v>1</v>
      </c>
      <c r="F1509" s="64">
        <v>1</v>
      </c>
      <c r="G1509" s="70"/>
      <c r="H1509" s="68"/>
      <c r="L1509" s="58"/>
      <c r="M1509" s="58"/>
      <c r="N1509" s="58"/>
      <c r="O1509" s="58"/>
      <c r="P1509" s="58"/>
      <c r="Q1509" s="58"/>
      <c r="R1509" s="58"/>
      <c r="S1509" s="58"/>
      <c r="T1509" s="58"/>
      <c r="U1509" s="58"/>
      <c r="V1509" s="58"/>
      <c r="W1509" s="58"/>
      <c r="X1509" s="58"/>
      <c r="Y1509" s="58"/>
      <c r="Z1509" s="58"/>
      <c r="AA1509" s="58"/>
      <c r="AB1509" s="58"/>
      <c r="AC1509" s="58"/>
      <c r="AD1509" s="58"/>
      <c r="AE1509" s="58"/>
      <c r="AF1509" s="58"/>
      <c r="AG1509" s="58"/>
      <c r="AH1509" s="58"/>
      <c r="AI1509" s="58"/>
      <c r="AJ1509" s="58"/>
      <c r="AK1509" s="58"/>
      <c r="AL1509" s="58"/>
      <c r="AM1509" s="58"/>
      <c r="AN1509" s="58"/>
      <c r="AO1509" s="58"/>
      <c r="AP1509" s="58"/>
      <c r="AQ1509" s="58"/>
      <c r="AR1509" s="58"/>
      <c r="AS1509" s="58"/>
      <c r="AT1509" s="58"/>
      <c r="AU1509" s="58"/>
      <c r="AV1509" s="58"/>
      <c r="AW1509" s="58"/>
      <c r="AX1509" s="58"/>
      <c r="AY1509" s="58"/>
      <c r="AZ1509" s="58"/>
      <c r="BA1509" s="58"/>
      <c r="BB1509" s="58"/>
      <c r="BC1509" s="58"/>
      <c r="BD1509" s="58"/>
      <c r="BE1509" s="58"/>
      <c r="BF1509" s="58"/>
      <c r="BG1509" s="58"/>
      <c r="BH1509" s="58"/>
      <c r="BI1509" s="58"/>
      <c r="BJ1509" s="58"/>
      <c r="BK1509" s="58"/>
      <c r="BL1509" s="58"/>
      <c r="BM1509" s="58"/>
      <c r="BN1509" s="58"/>
      <c r="BO1509" s="58"/>
      <c r="BP1509" s="58"/>
      <c r="BQ1509" s="58"/>
      <c r="BR1509" s="58"/>
      <c r="BS1509" s="58"/>
      <c r="BT1509" s="58"/>
      <c r="BU1509" s="58"/>
      <c r="BV1509" s="58"/>
      <c r="BW1509" s="58"/>
      <c r="BX1509" s="58"/>
      <c r="BY1509" s="58"/>
      <c r="BZ1509" s="58"/>
      <c r="CA1509" s="58"/>
      <c r="CB1509" s="58"/>
      <c r="CC1509" s="58"/>
      <c r="CD1509" s="58"/>
      <c r="CE1509" s="58"/>
      <c r="CF1509" s="58"/>
      <c r="CG1509" s="58"/>
      <c r="CH1509" s="58"/>
      <c r="CI1509" s="58"/>
      <c r="CJ1509" s="58"/>
      <c r="CK1509" s="71"/>
      <c r="CL1509" s="71"/>
      <c r="CM1509" s="71"/>
      <c r="CN1509" s="71"/>
      <c r="CO1509" s="71"/>
      <c r="CP1509" s="71"/>
      <c r="CQ1509" s="71"/>
      <c r="CR1509" s="71"/>
      <c r="CS1509" s="71"/>
      <c r="CT1509" s="71"/>
      <c r="CU1509" s="71"/>
      <c r="CV1509" s="71"/>
      <c r="CW1509" s="71"/>
      <c r="CX1509" s="71"/>
      <c r="CY1509" s="71"/>
      <c r="CZ1509" s="71"/>
      <c r="DA1509" s="71"/>
      <c r="DB1509" s="71"/>
      <c r="DC1509" s="71"/>
      <c r="DD1509" s="71"/>
      <c r="DE1509" s="71"/>
      <c r="DF1509" s="71"/>
    </row>
    <row r="1510" spans="1:110" s="57" customFormat="1" ht="12.75" customHeight="1" x14ac:dyDescent="0.2">
      <c r="A1510" s="72"/>
      <c r="B1510" s="73"/>
      <c r="C1510" s="60" t="s">
        <v>17</v>
      </c>
      <c r="D1510" s="61"/>
      <c r="E1510" s="64">
        <f t="shared" si="18"/>
        <v>13.237</v>
      </c>
      <c r="F1510" s="64">
        <f>F1512+F1514+F1516+F1518</f>
        <v>13.237</v>
      </c>
      <c r="G1510" s="70">
        <f>G1512+G1514+G1516+G1518</f>
        <v>0</v>
      </c>
      <c r="H1510" s="61"/>
      <c r="L1510" s="58"/>
      <c r="M1510" s="58"/>
      <c r="N1510" s="58"/>
      <c r="O1510" s="58"/>
      <c r="P1510" s="58"/>
      <c r="Q1510" s="58"/>
      <c r="R1510" s="58"/>
      <c r="S1510" s="58"/>
      <c r="T1510" s="58"/>
      <c r="U1510" s="58"/>
      <c r="V1510" s="58"/>
      <c r="W1510" s="58"/>
      <c r="X1510" s="58"/>
      <c r="Y1510" s="58"/>
      <c r="Z1510" s="58"/>
      <c r="AA1510" s="58"/>
      <c r="AB1510" s="58"/>
      <c r="AC1510" s="58"/>
      <c r="AD1510" s="58"/>
      <c r="AE1510" s="58"/>
      <c r="AF1510" s="58"/>
      <c r="AG1510" s="58"/>
      <c r="AH1510" s="58"/>
      <c r="AI1510" s="58"/>
      <c r="AJ1510" s="58"/>
      <c r="AK1510" s="58"/>
      <c r="AL1510" s="58"/>
      <c r="AM1510" s="58"/>
      <c r="AN1510" s="58"/>
      <c r="AO1510" s="58"/>
      <c r="AP1510" s="58"/>
      <c r="AQ1510" s="58"/>
      <c r="AR1510" s="58"/>
      <c r="AS1510" s="58"/>
      <c r="AT1510" s="58"/>
      <c r="AU1510" s="58"/>
      <c r="AV1510" s="58"/>
      <c r="AW1510" s="58"/>
      <c r="AX1510" s="58"/>
      <c r="AY1510" s="58"/>
      <c r="AZ1510" s="58"/>
      <c r="BA1510" s="58"/>
      <c r="BB1510" s="58"/>
      <c r="BC1510" s="58"/>
      <c r="BD1510" s="58"/>
      <c r="BE1510" s="58"/>
      <c r="BF1510" s="58"/>
      <c r="BG1510" s="58"/>
      <c r="BH1510" s="58"/>
      <c r="BI1510" s="58"/>
      <c r="BJ1510" s="58"/>
      <c r="BK1510" s="58"/>
      <c r="BL1510" s="58"/>
      <c r="BM1510" s="58"/>
      <c r="BN1510" s="58"/>
      <c r="BO1510" s="58"/>
      <c r="BP1510" s="58"/>
      <c r="BQ1510" s="58"/>
      <c r="BR1510" s="58"/>
      <c r="BS1510" s="58"/>
      <c r="BT1510" s="58"/>
      <c r="BU1510" s="58"/>
      <c r="BV1510" s="58"/>
      <c r="BW1510" s="58"/>
      <c r="BX1510" s="58"/>
      <c r="BY1510" s="58"/>
      <c r="BZ1510" s="58"/>
      <c r="CA1510" s="58"/>
      <c r="CB1510" s="58"/>
      <c r="CC1510" s="58"/>
      <c r="CD1510" s="58"/>
      <c r="CE1510" s="58"/>
      <c r="CF1510" s="58"/>
      <c r="CG1510" s="58"/>
      <c r="CH1510" s="58"/>
      <c r="CI1510" s="58"/>
      <c r="CJ1510" s="58"/>
      <c r="CK1510" s="71"/>
      <c r="CL1510" s="71"/>
      <c r="CM1510" s="71"/>
      <c r="CN1510" s="71"/>
      <c r="CO1510" s="71"/>
      <c r="CP1510" s="71"/>
      <c r="CQ1510" s="71"/>
      <c r="CR1510" s="71"/>
      <c r="CS1510" s="71"/>
      <c r="CT1510" s="71"/>
      <c r="CU1510" s="71"/>
      <c r="CV1510" s="71"/>
      <c r="CW1510" s="71"/>
      <c r="CX1510" s="71"/>
      <c r="CY1510" s="71"/>
      <c r="CZ1510" s="71"/>
      <c r="DA1510" s="71"/>
      <c r="DB1510" s="71"/>
      <c r="DC1510" s="71"/>
      <c r="DD1510" s="71"/>
      <c r="DE1510" s="71"/>
      <c r="DF1510" s="71"/>
    </row>
    <row r="1511" spans="1:110" s="57" customFormat="1" ht="12.75" customHeight="1" x14ac:dyDescent="0.2">
      <c r="A1511" s="72"/>
      <c r="B1511" s="63" t="s">
        <v>143</v>
      </c>
      <c r="C1511" s="60" t="s">
        <v>20</v>
      </c>
      <c r="D1511" s="60"/>
      <c r="E1511" s="64">
        <f t="shared" si="18"/>
        <v>0</v>
      </c>
      <c r="F1511" s="64"/>
      <c r="G1511" s="70"/>
      <c r="H1511" s="60"/>
      <c r="L1511" s="58"/>
      <c r="M1511" s="58"/>
      <c r="N1511" s="58"/>
      <c r="O1511" s="58"/>
      <c r="P1511" s="58"/>
      <c r="Q1511" s="58"/>
      <c r="R1511" s="58"/>
      <c r="S1511" s="58"/>
      <c r="T1511" s="58"/>
      <c r="U1511" s="58"/>
      <c r="V1511" s="58"/>
      <c r="W1511" s="58"/>
      <c r="X1511" s="58"/>
      <c r="Y1511" s="58"/>
      <c r="Z1511" s="58"/>
      <c r="AA1511" s="58"/>
      <c r="AB1511" s="58"/>
      <c r="AC1511" s="58"/>
      <c r="AD1511" s="58"/>
      <c r="AE1511" s="58"/>
      <c r="AF1511" s="58"/>
      <c r="AG1511" s="58"/>
      <c r="AH1511" s="58"/>
      <c r="AI1511" s="58"/>
      <c r="AJ1511" s="58"/>
      <c r="AK1511" s="58"/>
      <c r="AL1511" s="58"/>
      <c r="AM1511" s="58"/>
      <c r="AN1511" s="58"/>
      <c r="AO1511" s="58"/>
      <c r="AP1511" s="58"/>
      <c r="AQ1511" s="58"/>
      <c r="AR1511" s="58"/>
      <c r="AS1511" s="58"/>
      <c r="AT1511" s="58"/>
      <c r="AU1511" s="58"/>
      <c r="AV1511" s="58"/>
      <c r="AW1511" s="58"/>
      <c r="AX1511" s="58"/>
      <c r="AY1511" s="58"/>
      <c r="AZ1511" s="58"/>
      <c r="BA1511" s="58"/>
      <c r="BB1511" s="58"/>
      <c r="BC1511" s="58"/>
      <c r="BD1511" s="58"/>
      <c r="BE1511" s="58"/>
      <c r="BF1511" s="58"/>
      <c r="BG1511" s="58"/>
      <c r="BH1511" s="58"/>
      <c r="BI1511" s="58"/>
      <c r="BJ1511" s="58"/>
      <c r="BK1511" s="58"/>
      <c r="BL1511" s="58"/>
      <c r="BM1511" s="58"/>
      <c r="BN1511" s="58"/>
      <c r="BO1511" s="58"/>
      <c r="BP1511" s="58"/>
      <c r="BQ1511" s="58"/>
      <c r="BR1511" s="58"/>
      <c r="BS1511" s="58"/>
      <c r="BT1511" s="58"/>
      <c r="BU1511" s="58"/>
      <c r="BV1511" s="58"/>
      <c r="BW1511" s="58"/>
      <c r="BX1511" s="58"/>
      <c r="BY1511" s="58"/>
      <c r="BZ1511" s="58"/>
      <c r="CA1511" s="58"/>
      <c r="CB1511" s="58"/>
      <c r="CC1511" s="58"/>
      <c r="CD1511" s="58"/>
      <c r="CE1511" s="58"/>
      <c r="CF1511" s="58"/>
      <c r="CG1511" s="58"/>
      <c r="CH1511" s="58"/>
      <c r="CI1511" s="58"/>
      <c r="CJ1511" s="58"/>
      <c r="CK1511" s="71"/>
      <c r="CL1511" s="71"/>
      <c r="CM1511" s="71"/>
      <c r="CN1511" s="71"/>
      <c r="CO1511" s="71"/>
      <c r="CP1511" s="71"/>
      <c r="CQ1511" s="71"/>
      <c r="CR1511" s="71"/>
      <c r="CS1511" s="71"/>
      <c r="CT1511" s="71"/>
      <c r="CU1511" s="71"/>
      <c r="CV1511" s="71"/>
      <c r="CW1511" s="71"/>
      <c r="CX1511" s="71"/>
      <c r="CY1511" s="71"/>
      <c r="CZ1511" s="71"/>
      <c r="DA1511" s="71"/>
      <c r="DB1511" s="71"/>
      <c r="DC1511" s="71"/>
      <c r="DD1511" s="71"/>
      <c r="DE1511" s="71"/>
      <c r="DF1511" s="71"/>
    </row>
    <row r="1512" spans="1:110" s="57" customFormat="1" ht="12.75" customHeight="1" x14ac:dyDescent="0.2">
      <c r="A1512" s="72"/>
      <c r="B1512" s="63"/>
      <c r="C1512" s="60" t="s">
        <v>17</v>
      </c>
      <c r="D1512" s="60"/>
      <c r="E1512" s="64">
        <f t="shared" si="18"/>
        <v>0</v>
      </c>
      <c r="F1512" s="64"/>
      <c r="G1512" s="70"/>
      <c r="H1512" s="60"/>
      <c r="L1512" s="58"/>
      <c r="M1512" s="58"/>
      <c r="N1512" s="58"/>
      <c r="O1512" s="58"/>
      <c r="P1512" s="58"/>
      <c r="Q1512" s="58"/>
      <c r="R1512" s="58"/>
      <c r="S1512" s="58"/>
      <c r="T1512" s="58"/>
      <c r="U1512" s="58"/>
      <c r="V1512" s="58"/>
      <c r="W1512" s="58"/>
      <c r="X1512" s="58"/>
      <c r="Y1512" s="58"/>
      <c r="Z1512" s="58"/>
      <c r="AA1512" s="58"/>
      <c r="AB1512" s="58"/>
      <c r="AC1512" s="58"/>
      <c r="AD1512" s="58"/>
      <c r="AE1512" s="58"/>
      <c r="AF1512" s="58"/>
      <c r="AG1512" s="58"/>
      <c r="AH1512" s="58"/>
      <c r="AI1512" s="58"/>
      <c r="AJ1512" s="58"/>
      <c r="AK1512" s="58"/>
      <c r="AL1512" s="58"/>
      <c r="AM1512" s="58"/>
      <c r="AN1512" s="58"/>
      <c r="AO1512" s="58"/>
      <c r="AP1512" s="58"/>
      <c r="AQ1512" s="58"/>
      <c r="AR1512" s="58"/>
      <c r="AS1512" s="58"/>
      <c r="AT1512" s="58"/>
      <c r="AU1512" s="58"/>
      <c r="AV1512" s="58"/>
      <c r="AW1512" s="58"/>
      <c r="AX1512" s="58"/>
      <c r="AY1512" s="58"/>
      <c r="AZ1512" s="58"/>
      <c r="BA1512" s="58"/>
      <c r="BB1512" s="58"/>
      <c r="BC1512" s="58"/>
      <c r="BD1512" s="58"/>
      <c r="BE1512" s="58"/>
      <c r="BF1512" s="58"/>
      <c r="BG1512" s="58"/>
      <c r="BH1512" s="58"/>
      <c r="BI1512" s="58"/>
      <c r="BJ1512" s="58"/>
      <c r="BK1512" s="58"/>
      <c r="BL1512" s="58"/>
      <c r="BM1512" s="58"/>
      <c r="BN1512" s="58"/>
      <c r="BO1512" s="58"/>
      <c r="BP1512" s="58"/>
      <c r="BQ1512" s="58"/>
      <c r="BR1512" s="58"/>
      <c r="BS1512" s="58"/>
      <c r="BT1512" s="58"/>
      <c r="BU1512" s="58"/>
      <c r="BV1512" s="58"/>
      <c r="BW1512" s="58"/>
      <c r="BX1512" s="58"/>
      <c r="BY1512" s="58"/>
      <c r="BZ1512" s="58"/>
      <c r="CA1512" s="58"/>
      <c r="CB1512" s="58"/>
      <c r="CC1512" s="58"/>
      <c r="CD1512" s="58"/>
      <c r="CE1512" s="58"/>
      <c r="CF1512" s="58"/>
      <c r="CG1512" s="58"/>
      <c r="CH1512" s="58"/>
      <c r="CI1512" s="58"/>
      <c r="CJ1512" s="58"/>
      <c r="CK1512" s="71"/>
      <c r="CL1512" s="71"/>
      <c r="CM1512" s="71"/>
      <c r="CN1512" s="71"/>
      <c r="CO1512" s="71"/>
      <c r="CP1512" s="71"/>
      <c r="CQ1512" s="71"/>
      <c r="CR1512" s="71"/>
      <c r="CS1512" s="71"/>
      <c r="CT1512" s="71"/>
      <c r="CU1512" s="71"/>
      <c r="CV1512" s="71"/>
      <c r="CW1512" s="71"/>
      <c r="CX1512" s="71"/>
      <c r="CY1512" s="71"/>
      <c r="CZ1512" s="71"/>
      <c r="DA1512" s="71"/>
      <c r="DB1512" s="71"/>
      <c r="DC1512" s="71"/>
      <c r="DD1512" s="71"/>
      <c r="DE1512" s="71"/>
      <c r="DF1512" s="71"/>
    </row>
    <row r="1513" spans="1:110" s="57" customFormat="1" ht="12.75" customHeight="1" x14ac:dyDescent="0.2">
      <c r="A1513" s="72"/>
      <c r="B1513" s="63" t="s">
        <v>145</v>
      </c>
      <c r="C1513" s="60" t="s">
        <v>20</v>
      </c>
      <c r="D1513" s="60"/>
      <c r="E1513" s="64">
        <f t="shared" si="18"/>
        <v>1.2E-2</v>
      </c>
      <c r="F1513" s="64">
        <v>1.2E-2</v>
      </c>
      <c r="G1513" s="70"/>
      <c r="H1513" s="60"/>
      <c r="L1513" s="58"/>
      <c r="M1513" s="58"/>
      <c r="N1513" s="58"/>
      <c r="O1513" s="58"/>
      <c r="P1513" s="58"/>
      <c r="Q1513" s="58"/>
      <c r="R1513" s="58"/>
      <c r="S1513" s="58"/>
      <c r="T1513" s="58"/>
      <c r="U1513" s="58"/>
      <c r="V1513" s="58"/>
      <c r="W1513" s="58"/>
      <c r="X1513" s="58"/>
      <c r="Y1513" s="58"/>
      <c r="Z1513" s="58"/>
      <c r="AA1513" s="58"/>
      <c r="AB1513" s="58"/>
      <c r="AC1513" s="58"/>
      <c r="AD1513" s="58"/>
      <c r="AE1513" s="58"/>
      <c r="AF1513" s="58"/>
      <c r="AG1513" s="58"/>
      <c r="AH1513" s="58"/>
      <c r="AI1513" s="58"/>
      <c r="AJ1513" s="58"/>
      <c r="AK1513" s="58"/>
      <c r="AL1513" s="58"/>
      <c r="AM1513" s="58"/>
      <c r="AN1513" s="58"/>
      <c r="AO1513" s="58"/>
      <c r="AP1513" s="58"/>
      <c r="AQ1513" s="58"/>
      <c r="AR1513" s="58"/>
      <c r="AS1513" s="58"/>
      <c r="AT1513" s="58"/>
      <c r="AU1513" s="58"/>
      <c r="AV1513" s="58"/>
      <c r="AW1513" s="58"/>
      <c r="AX1513" s="58"/>
      <c r="AY1513" s="58"/>
      <c r="AZ1513" s="58"/>
      <c r="BA1513" s="58"/>
      <c r="BB1513" s="58"/>
      <c r="BC1513" s="58"/>
      <c r="BD1513" s="58"/>
      <c r="BE1513" s="58"/>
      <c r="BF1513" s="58"/>
      <c r="BG1513" s="58"/>
      <c r="BH1513" s="58"/>
      <c r="BI1513" s="58"/>
      <c r="BJ1513" s="58"/>
      <c r="BK1513" s="58"/>
      <c r="BL1513" s="58"/>
      <c r="BM1513" s="58"/>
      <c r="BN1513" s="58"/>
      <c r="BO1513" s="58"/>
      <c r="BP1513" s="58"/>
      <c r="BQ1513" s="58"/>
      <c r="BR1513" s="58"/>
      <c r="BS1513" s="58"/>
      <c r="BT1513" s="58"/>
      <c r="BU1513" s="58"/>
      <c r="BV1513" s="58"/>
      <c r="BW1513" s="58"/>
      <c r="BX1513" s="58"/>
      <c r="BY1513" s="58"/>
      <c r="BZ1513" s="58"/>
      <c r="CA1513" s="58"/>
      <c r="CB1513" s="58"/>
      <c r="CC1513" s="58"/>
      <c r="CD1513" s="58"/>
      <c r="CE1513" s="58"/>
      <c r="CF1513" s="58"/>
      <c r="CG1513" s="58"/>
      <c r="CH1513" s="58"/>
      <c r="CI1513" s="58"/>
      <c r="CJ1513" s="58"/>
      <c r="CK1513" s="71"/>
      <c r="CL1513" s="71"/>
      <c r="CM1513" s="71"/>
      <c r="CN1513" s="71"/>
      <c r="CO1513" s="71"/>
      <c r="CP1513" s="71"/>
      <c r="CQ1513" s="71"/>
      <c r="CR1513" s="71"/>
      <c r="CS1513" s="71"/>
      <c r="CT1513" s="71"/>
      <c r="CU1513" s="71"/>
      <c r="CV1513" s="71"/>
      <c r="CW1513" s="71"/>
      <c r="CX1513" s="71"/>
      <c r="CY1513" s="71"/>
      <c r="CZ1513" s="71"/>
      <c r="DA1513" s="71"/>
      <c r="DB1513" s="71"/>
      <c r="DC1513" s="71"/>
      <c r="DD1513" s="71"/>
      <c r="DE1513" s="71"/>
      <c r="DF1513" s="71"/>
    </row>
    <row r="1514" spans="1:110" s="57" customFormat="1" ht="12.75" customHeight="1" x14ac:dyDescent="0.2">
      <c r="A1514" s="72"/>
      <c r="B1514" s="63"/>
      <c r="C1514" s="60" t="s">
        <v>17</v>
      </c>
      <c r="D1514" s="60"/>
      <c r="E1514" s="64">
        <f t="shared" si="18"/>
        <v>13.237</v>
      </c>
      <c r="F1514" s="64">
        <f>5.33+7.907</f>
        <v>13.237</v>
      </c>
      <c r="G1514" s="70"/>
      <c r="H1514" s="60"/>
      <c r="L1514" s="58"/>
      <c r="M1514" s="58"/>
      <c r="N1514" s="58"/>
      <c r="O1514" s="58"/>
      <c r="P1514" s="58"/>
      <c r="Q1514" s="58"/>
      <c r="R1514" s="58"/>
      <c r="S1514" s="58"/>
      <c r="T1514" s="58"/>
      <c r="U1514" s="58"/>
      <c r="V1514" s="58"/>
      <c r="W1514" s="58"/>
      <c r="X1514" s="58"/>
      <c r="Y1514" s="58"/>
      <c r="Z1514" s="58"/>
      <c r="AA1514" s="58"/>
      <c r="AB1514" s="58"/>
      <c r="AC1514" s="58"/>
      <c r="AD1514" s="58"/>
      <c r="AE1514" s="58"/>
      <c r="AF1514" s="58"/>
      <c r="AG1514" s="58"/>
      <c r="AH1514" s="58"/>
      <c r="AI1514" s="58"/>
      <c r="AJ1514" s="58"/>
      <c r="AK1514" s="58"/>
      <c r="AL1514" s="58"/>
      <c r="AM1514" s="58"/>
      <c r="AN1514" s="58"/>
      <c r="AO1514" s="58"/>
      <c r="AP1514" s="58"/>
      <c r="AQ1514" s="58"/>
      <c r="AR1514" s="58"/>
      <c r="AS1514" s="58"/>
      <c r="AT1514" s="58"/>
      <c r="AU1514" s="58"/>
      <c r="AV1514" s="58"/>
      <c r="AW1514" s="58"/>
      <c r="AX1514" s="58"/>
      <c r="AY1514" s="58"/>
      <c r="AZ1514" s="58"/>
      <c r="BA1514" s="58"/>
      <c r="BB1514" s="58"/>
      <c r="BC1514" s="58"/>
      <c r="BD1514" s="58"/>
      <c r="BE1514" s="58"/>
      <c r="BF1514" s="58"/>
      <c r="BG1514" s="58"/>
      <c r="BH1514" s="58"/>
      <c r="BI1514" s="58"/>
      <c r="BJ1514" s="58"/>
      <c r="BK1514" s="58"/>
      <c r="BL1514" s="58"/>
      <c r="BM1514" s="58"/>
      <c r="BN1514" s="58"/>
      <c r="BO1514" s="58"/>
      <c r="BP1514" s="58"/>
      <c r="BQ1514" s="58"/>
      <c r="BR1514" s="58"/>
      <c r="BS1514" s="58"/>
      <c r="BT1514" s="58"/>
      <c r="BU1514" s="58"/>
      <c r="BV1514" s="58"/>
      <c r="BW1514" s="58"/>
      <c r="BX1514" s="58"/>
      <c r="BY1514" s="58"/>
      <c r="BZ1514" s="58"/>
      <c r="CA1514" s="58"/>
      <c r="CB1514" s="58"/>
      <c r="CC1514" s="58"/>
      <c r="CD1514" s="58"/>
      <c r="CE1514" s="58"/>
      <c r="CF1514" s="58"/>
      <c r="CG1514" s="58"/>
      <c r="CH1514" s="58"/>
      <c r="CI1514" s="58"/>
      <c r="CJ1514" s="58"/>
      <c r="CK1514" s="71"/>
      <c r="CL1514" s="71"/>
      <c r="CM1514" s="71"/>
      <c r="CN1514" s="71"/>
      <c r="CO1514" s="71"/>
      <c r="CP1514" s="71"/>
      <c r="CQ1514" s="71"/>
      <c r="CR1514" s="71"/>
      <c r="CS1514" s="71"/>
      <c r="CT1514" s="71"/>
      <c r="CU1514" s="71"/>
      <c r="CV1514" s="71"/>
      <c r="CW1514" s="71"/>
      <c r="CX1514" s="71"/>
      <c r="CY1514" s="71"/>
      <c r="CZ1514" s="71"/>
      <c r="DA1514" s="71"/>
      <c r="DB1514" s="71"/>
      <c r="DC1514" s="71"/>
      <c r="DD1514" s="71"/>
      <c r="DE1514" s="71"/>
      <c r="DF1514" s="71"/>
    </row>
    <row r="1515" spans="1:110" s="57" customFormat="1" ht="12.75" customHeight="1" x14ac:dyDescent="0.2">
      <c r="A1515" s="72"/>
      <c r="B1515" s="67" t="s">
        <v>147</v>
      </c>
      <c r="C1515" s="60" t="s">
        <v>148</v>
      </c>
      <c r="D1515" s="60"/>
      <c r="E1515" s="64">
        <f t="shared" si="18"/>
        <v>0</v>
      </c>
      <c r="F1515" s="64"/>
      <c r="G1515" s="70"/>
      <c r="H1515" s="60"/>
      <c r="L1515" s="58"/>
      <c r="M1515" s="58"/>
      <c r="N1515" s="58"/>
      <c r="O1515" s="58"/>
      <c r="P1515" s="58"/>
      <c r="Q1515" s="58"/>
      <c r="R1515" s="58"/>
      <c r="S1515" s="58"/>
      <c r="T1515" s="58"/>
      <c r="U1515" s="58"/>
      <c r="V1515" s="58"/>
      <c r="W1515" s="58"/>
      <c r="X1515" s="58"/>
      <c r="Y1515" s="58"/>
      <c r="Z1515" s="58"/>
      <c r="AA1515" s="58"/>
      <c r="AB1515" s="58"/>
      <c r="AC1515" s="58"/>
      <c r="AD1515" s="58"/>
      <c r="AE1515" s="58"/>
      <c r="AF1515" s="58"/>
      <c r="AG1515" s="58"/>
      <c r="AH1515" s="58"/>
      <c r="AI1515" s="58"/>
      <c r="AJ1515" s="58"/>
      <c r="AK1515" s="58"/>
      <c r="AL1515" s="58"/>
      <c r="AM1515" s="58"/>
      <c r="AN1515" s="58"/>
      <c r="AO1515" s="58"/>
      <c r="AP1515" s="58"/>
      <c r="AQ1515" s="58"/>
      <c r="AR1515" s="58"/>
      <c r="AS1515" s="58"/>
      <c r="AT1515" s="58"/>
      <c r="AU1515" s="58"/>
      <c r="AV1515" s="58"/>
      <c r="AW1515" s="58"/>
      <c r="AX1515" s="58"/>
      <c r="AY1515" s="58"/>
      <c r="AZ1515" s="58"/>
      <c r="BA1515" s="58"/>
      <c r="BB1515" s="58"/>
      <c r="BC1515" s="58"/>
      <c r="BD1515" s="58"/>
      <c r="BE1515" s="58"/>
      <c r="BF1515" s="58"/>
      <c r="BG1515" s="58"/>
      <c r="BH1515" s="58"/>
      <c r="BI1515" s="58"/>
      <c r="BJ1515" s="58"/>
      <c r="BK1515" s="58"/>
      <c r="BL1515" s="58"/>
      <c r="BM1515" s="58"/>
      <c r="BN1515" s="58"/>
      <c r="BO1515" s="58"/>
      <c r="BP1515" s="58"/>
      <c r="BQ1515" s="58"/>
      <c r="BR1515" s="58"/>
      <c r="BS1515" s="58"/>
      <c r="BT1515" s="58"/>
      <c r="BU1515" s="58"/>
      <c r="BV1515" s="58"/>
      <c r="BW1515" s="58"/>
      <c r="BX1515" s="58"/>
      <c r="BY1515" s="58"/>
      <c r="BZ1515" s="58"/>
      <c r="CA1515" s="58"/>
      <c r="CB1515" s="58"/>
      <c r="CC1515" s="58"/>
      <c r="CD1515" s="58"/>
      <c r="CE1515" s="58"/>
      <c r="CF1515" s="58"/>
      <c r="CG1515" s="58"/>
      <c r="CH1515" s="58"/>
      <c r="CI1515" s="58"/>
      <c r="CJ1515" s="58"/>
      <c r="CK1515" s="71"/>
      <c r="CL1515" s="71"/>
      <c r="CM1515" s="71"/>
      <c r="CN1515" s="71"/>
      <c r="CO1515" s="71"/>
      <c r="CP1515" s="71"/>
      <c r="CQ1515" s="71"/>
      <c r="CR1515" s="71"/>
      <c r="CS1515" s="71"/>
      <c r="CT1515" s="71"/>
      <c r="CU1515" s="71"/>
      <c r="CV1515" s="71"/>
      <c r="CW1515" s="71"/>
      <c r="CX1515" s="71"/>
      <c r="CY1515" s="71"/>
      <c r="CZ1515" s="71"/>
      <c r="DA1515" s="71"/>
      <c r="DB1515" s="71"/>
      <c r="DC1515" s="71"/>
      <c r="DD1515" s="71"/>
      <c r="DE1515" s="71"/>
      <c r="DF1515" s="71"/>
    </row>
    <row r="1516" spans="1:110" s="57" customFormat="1" ht="12.75" customHeight="1" x14ac:dyDescent="0.2">
      <c r="A1516" s="72"/>
      <c r="B1516" s="67"/>
      <c r="C1516" s="60" t="s">
        <v>17</v>
      </c>
      <c r="D1516" s="60"/>
      <c r="E1516" s="64">
        <f t="shared" si="18"/>
        <v>0</v>
      </c>
      <c r="F1516" s="64"/>
      <c r="G1516" s="70"/>
      <c r="H1516" s="60"/>
      <c r="L1516" s="58"/>
      <c r="M1516" s="58"/>
      <c r="N1516" s="58"/>
      <c r="O1516" s="58"/>
      <c r="P1516" s="58"/>
      <c r="Q1516" s="58"/>
      <c r="R1516" s="58"/>
      <c r="S1516" s="58"/>
      <c r="T1516" s="58"/>
      <c r="U1516" s="58"/>
      <c r="V1516" s="58"/>
      <c r="W1516" s="58"/>
      <c r="X1516" s="58"/>
      <c r="Y1516" s="58"/>
      <c r="Z1516" s="58"/>
      <c r="AA1516" s="58"/>
      <c r="AB1516" s="58"/>
      <c r="AC1516" s="58"/>
      <c r="AD1516" s="58"/>
      <c r="AE1516" s="58"/>
      <c r="AF1516" s="58"/>
      <c r="AG1516" s="58"/>
      <c r="AH1516" s="58"/>
      <c r="AI1516" s="58"/>
      <c r="AJ1516" s="58"/>
      <c r="AK1516" s="58"/>
      <c r="AL1516" s="58"/>
      <c r="AM1516" s="58"/>
      <c r="AN1516" s="58"/>
      <c r="AO1516" s="58"/>
      <c r="AP1516" s="58"/>
      <c r="AQ1516" s="58"/>
      <c r="AR1516" s="58"/>
      <c r="AS1516" s="58"/>
      <c r="AT1516" s="58"/>
      <c r="AU1516" s="58"/>
      <c r="AV1516" s="58"/>
      <c r="AW1516" s="58"/>
      <c r="AX1516" s="58"/>
      <c r="AY1516" s="58"/>
      <c r="AZ1516" s="58"/>
      <c r="BA1516" s="58"/>
      <c r="BB1516" s="58"/>
      <c r="BC1516" s="58"/>
      <c r="BD1516" s="58"/>
      <c r="BE1516" s="58"/>
      <c r="BF1516" s="58"/>
      <c r="BG1516" s="58"/>
      <c r="BH1516" s="58"/>
      <c r="BI1516" s="58"/>
      <c r="BJ1516" s="58"/>
      <c r="BK1516" s="58"/>
      <c r="BL1516" s="58"/>
      <c r="BM1516" s="58"/>
      <c r="BN1516" s="58"/>
      <c r="BO1516" s="58"/>
      <c r="BP1516" s="58"/>
      <c r="BQ1516" s="58"/>
      <c r="BR1516" s="58"/>
      <c r="BS1516" s="58"/>
      <c r="BT1516" s="58"/>
      <c r="BU1516" s="58"/>
      <c r="BV1516" s="58"/>
      <c r="BW1516" s="58"/>
      <c r="BX1516" s="58"/>
      <c r="BY1516" s="58"/>
      <c r="BZ1516" s="58"/>
      <c r="CA1516" s="58"/>
      <c r="CB1516" s="58"/>
      <c r="CC1516" s="58"/>
      <c r="CD1516" s="58"/>
      <c r="CE1516" s="58"/>
      <c r="CF1516" s="58"/>
      <c r="CG1516" s="58"/>
      <c r="CH1516" s="58"/>
      <c r="CI1516" s="58"/>
      <c r="CJ1516" s="58"/>
      <c r="CK1516" s="71"/>
      <c r="CL1516" s="71"/>
      <c r="CM1516" s="71"/>
      <c r="CN1516" s="71"/>
      <c r="CO1516" s="71"/>
      <c r="CP1516" s="71"/>
      <c r="CQ1516" s="71"/>
      <c r="CR1516" s="71"/>
      <c r="CS1516" s="71"/>
      <c r="CT1516" s="71"/>
      <c r="CU1516" s="71"/>
      <c r="CV1516" s="71"/>
      <c r="CW1516" s="71"/>
      <c r="CX1516" s="71"/>
      <c r="CY1516" s="71"/>
      <c r="CZ1516" s="71"/>
      <c r="DA1516" s="71"/>
      <c r="DB1516" s="71"/>
      <c r="DC1516" s="71"/>
      <c r="DD1516" s="71"/>
      <c r="DE1516" s="71"/>
      <c r="DF1516" s="71"/>
    </row>
    <row r="1517" spans="1:110" s="57" customFormat="1" ht="12.75" customHeight="1" x14ac:dyDescent="0.2">
      <c r="A1517" s="72"/>
      <c r="B1517" s="63" t="s">
        <v>150</v>
      </c>
      <c r="C1517" s="60" t="s">
        <v>64</v>
      </c>
      <c r="D1517" s="68"/>
      <c r="E1517" s="64">
        <f t="shared" si="18"/>
        <v>0</v>
      </c>
      <c r="F1517" s="64"/>
      <c r="G1517" s="70"/>
      <c r="H1517" s="68"/>
      <c r="L1517" s="58"/>
      <c r="M1517" s="58"/>
      <c r="N1517" s="58"/>
      <c r="O1517" s="58"/>
      <c r="P1517" s="58"/>
      <c r="Q1517" s="58"/>
      <c r="R1517" s="58"/>
      <c r="S1517" s="58"/>
      <c r="T1517" s="58"/>
      <c r="U1517" s="58"/>
      <c r="V1517" s="58"/>
      <c r="W1517" s="58"/>
      <c r="X1517" s="58"/>
      <c r="Y1517" s="58"/>
      <c r="Z1517" s="58"/>
      <c r="AA1517" s="58"/>
      <c r="AB1517" s="58"/>
      <c r="AC1517" s="58"/>
      <c r="AD1517" s="58"/>
      <c r="AE1517" s="58"/>
      <c r="AF1517" s="58"/>
      <c r="AG1517" s="58"/>
      <c r="AH1517" s="58"/>
      <c r="AI1517" s="58"/>
      <c r="AJ1517" s="58"/>
      <c r="AK1517" s="58"/>
      <c r="AL1517" s="58"/>
      <c r="AM1517" s="58"/>
      <c r="AN1517" s="58"/>
      <c r="AO1517" s="58"/>
      <c r="AP1517" s="58"/>
      <c r="AQ1517" s="58"/>
      <c r="AR1517" s="58"/>
      <c r="AS1517" s="58"/>
      <c r="AT1517" s="58"/>
      <c r="AU1517" s="58"/>
      <c r="AV1517" s="58"/>
      <c r="AW1517" s="58"/>
      <c r="AX1517" s="58"/>
      <c r="AY1517" s="58"/>
      <c r="AZ1517" s="58"/>
      <c r="BA1517" s="58"/>
      <c r="BB1517" s="58"/>
      <c r="BC1517" s="58"/>
      <c r="BD1517" s="58"/>
      <c r="BE1517" s="58"/>
      <c r="BF1517" s="58"/>
      <c r="BG1517" s="58"/>
      <c r="BH1517" s="58"/>
      <c r="BI1517" s="58"/>
      <c r="BJ1517" s="58"/>
      <c r="BK1517" s="58"/>
      <c r="BL1517" s="58"/>
      <c r="BM1517" s="58"/>
      <c r="BN1517" s="58"/>
      <c r="BO1517" s="58"/>
      <c r="BP1517" s="58"/>
      <c r="BQ1517" s="58"/>
      <c r="BR1517" s="58"/>
      <c r="BS1517" s="58"/>
      <c r="BT1517" s="58"/>
      <c r="BU1517" s="58"/>
      <c r="BV1517" s="58"/>
      <c r="BW1517" s="58"/>
      <c r="BX1517" s="58"/>
      <c r="BY1517" s="58"/>
      <c r="BZ1517" s="58"/>
      <c r="CA1517" s="58"/>
      <c r="CB1517" s="58"/>
      <c r="CC1517" s="58"/>
      <c r="CD1517" s="58"/>
      <c r="CE1517" s="58"/>
      <c r="CF1517" s="58"/>
      <c r="CG1517" s="58"/>
      <c r="CH1517" s="58"/>
      <c r="CI1517" s="58"/>
      <c r="CJ1517" s="58"/>
      <c r="CK1517" s="71"/>
      <c r="CL1517" s="71"/>
      <c r="CM1517" s="71"/>
      <c r="CN1517" s="71"/>
      <c r="CO1517" s="71"/>
      <c r="CP1517" s="71"/>
      <c r="CQ1517" s="71"/>
      <c r="CR1517" s="71"/>
      <c r="CS1517" s="71"/>
      <c r="CT1517" s="71"/>
      <c r="CU1517" s="71"/>
      <c r="CV1517" s="71"/>
      <c r="CW1517" s="71"/>
      <c r="CX1517" s="71"/>
      <c r="CY1517" s="71"/>
      <c r="CZ1517" s="71"/>
      <c r="DA1517" s="71"/>
      <c r="DB1517" s="71"/>
      <c r="DC1517" s="71"/>
      <c r="DD1517" s="71"/>
      <c r="DE1517" s="71"/>
      <c r="DF1517" s="71"/>
    </row>
    <row r="1518" spans="1:110" s="57" customFormat="1" ht="12.75" customHeight="1" x14ac:dyDescent="0.2">
      <c r="A1518" s="76"/>
      <c r="B1518" s="63"/>
      <c r="C1518" s="60" t="s">
        <v>17</v>
      </c>
      <c r="D1518" s="68"/>
      <c r="E1518" s="64">
        <f t="shared" si="18"/>
        <v>0</v>
      </c>
      <c r="F1518" s="64"/>
      <c r="G1518" s="70"/>
      <c r="H1518" s="68"/>
      <c r="L1518" s="58"/>
      <c r="M1518" s="58"/>
      <c r="N1518" s="58"/>
      <c r="O1518" s="58"/>
      <c r="P1518" s="58"/>
      <c r="Q1518" s="58"/>
      <c r="R1518" s="58"/>
      <c r="S1518" s="58"/>
      <c r="T1518" s="58"/>
      <c r="U1518" s="58"/>
      <c r="V1518" s="58"/>
      <c r="W1518" s="58"/>
      <c r="X1518" s="58"/>
      <c r="Y1518" s="58"/>
      <c r="Z1518" s="58"/>
      <c r="AA1518" s="58"/>
      <c r="AB1518" s="58"/>
      <c r="AC1518" s="58"/>
      <c r="AD1518" s="58"/>
      <c r="AE1518" s="58"/>
      <c r="AF1518" s="58"/>
      <c r="AG1518" s="58"/>
      <c r="AH1518" s="58"/>
      <c r="AI1518" s="58"/>
      <c r="AJ1518" s="58"/>
      <c r="AK1518" s="58"/>
      <c r="AL1518" s="58"/>
      <c r="AM1518" s="58"/>
      <c r="AN1518" s="58"/>
      <c r="AO1518" s="58"/>
      <c r="AP1518" s="58"/>
      <c r="AQ1518" s="58"/>
      <c r="AR1518" s="58"/>
      <c r="AS1518" s="58"/>
      <c r="AT1518" s="58"/>
      <c r="AU1518" s="58"/>
      <c r="AV1518" s="58"/>
      <c r="AW1518" s="58"/>
      <c r="AX1518" s="58"/>
      <c r="AY1518" s="58"/>
      <c r="AZ1518" s="58"/>
      <c r="BA1518" s="58"/>
      <c r="BB1518" s="58"/>
      <c r="BC1518" s="58"/>
      <c r="BD1518" s="58"/>
      <c r="BE1518" s="58"/>
      <c r="BF1518" s="58"/>
      <c r="BG1518" s="58"/>
      <c r="BH1518" s="58"/>
      <c r="BI1518" s="58"/>
      <c r="BJ1518" s="58"/>
      <c r="BK1518" s="58"/>
      <c r="BL1518" s="58"/>
      <c r="BM1518" s="58"/>
      <c r="BN1518" s="58"/>
      <c r="BO1518" s="58"/>
      <c r="BP1518" s="58"/>
      <c r="BQ1518" s="58"/>
      <c r="BR1518" s="58"/>
      <c r="BS1518" s="58"/>
      <c r="BT1518" s="58"/>
      <c r="BU1518" s="58"/>
      <c r="BV1518" s="58"/>
      <c r="BW1518" s="58"/>
      <c r="BX1518" s="58"/>
      <c r="BY1518" s="58"/>
      <c r="BZ1518" s="58"/>
      <c r="CA1518" s="58"/>
      <c r="CB1518" s="58"/>
      <c r="CC1518" s="58"/>
      <c r="CD1518" s="58"/>
      <c r="CE1518" s="58"/>
      <c r="CF1518" s="58"/>
      <c r="CG1518" s="58"/>
      <c r="CH1518" s="58"/>
      <c r="CI1518" s="58"/>
      <c r="CJ1518" s="58"/>
      <c r="CK1518" s="71"/>
      <c r="CL1518" s="71"/>
      <c r="CM1518" s="71"/>
      <c r="CN1518" s="71"/>
      <c r="CO1518" s="71"/>
      <c r="CP1518" s="71"/>
      <c r="CQ1518" s="71"/>
      <c r="CR1518" s="71"/>
      <c r="CS1518" s="71"/>
      <c r="CT1518" s="71"/>
      <c r="CU1518" s="71"/>
      <c r="CV1518" s="71"/>
      <c r="CW1518" s="71"/>
      <c r="CX1518" s="71"/>
      <c r="CY1518" s="71"/>
      <c r="CZ1518" s="71"/>
      <c r="DA1518" s="71"/>
      <c r="DB1518" s="71"/>
      <c r="DC1518" s="71"/>
      <c r="DD1518" s="71"/>
      <c r="DE1518" s="71"/>
      <c r="DF1518" s="71"/>
    </row>
    <row r="1519" spans="1:110" s="57" customFormat="1" ht="12.75" customHeight="1" x14ac:dyDescent="0.2">
      <c r="A1519" s="18">
        <v>66</v>
      </c>
      <c r="B1519" s="69" t="s">
        <v>215</v>
      </c>
      <c r="C1519" s="60"/>
      <c r="D1519" s="68"/>
      <c r="E1519" s="64">
        <f t="shared" si="18"/>
        <v>1</v>
      </c>
      <c r="F1519" s="64">
        <v>1</v>
      </c>
      <c r="G1519" s="70"/>
      <c r="H1519" s="68"/>
      <c r="L1519" s="58"/>
      <c r="M1519" s="58"/>
      <c r="N1519" s="58"/>
      <c r="O1519" s="58"/>
      <c r="P1519" s="58"/>
      <c r="Q1519" s="58"/>
      <c r="R1519" s="58"/>
      <c r="S1519" s="58"/>
      <c r="T1519" s="58"/>
      <c r="U1519" s="58"/>
      <c r="V1519" s="58"/>
      <c r="W1519" s="58"/>
      <c r="X1519" s="58"/>
      <c r="Y1519" s="58"/>
      <c r="Z1519" s="58"/>
      <c r="AA1519" s="58"/>
      <c r="AB1519" s="58"/>
      <c r="AC1519" s="58"/>
      <c r="AD1519" s="58"/>
      <c r="AE1519" s="58"/>
      <c r="AF1519" s="58"/>
      <c r="AG1519" s="58"/>
      <c r="AH1519" s="58"/>
      <c r="AI1519" s="58"/>
      <c r="AJ1519" s="58"/>
      <c r="AK1519" s="58"/>
      <c r="AL1519" s="58"/>
      <c r="AM1519" s="58"/>
      <c r="AN1519" s="58"/>
      <c r="AO1519" s="58"/>
      <c r="AP1519" s="58"/>
      <c r="AQ1519" s="58"/>
      <c r="AR1519" s="58"/>
      <c r="AS1519" s="58"/>
      <c r="AT1519" s="58"/>
      <c r="AU1519" s="58"/>
      <c r="AV1519" s="58"/>
      <c r="AW1519" s="58"/>
      <c r="AX1519" s="58"/>
      <c r="AY1519" s="58"/>
      <c r="AZ1519" s="58"/>
      <c r="BA1519" s="58"/>
      <c r="BB1519" s="58"/>
      <c r="BC1519" s="58"/>
      <c r="BD1519" s="58"/>
      <c r="BE1519" s="58"/>
      <c r="BF1519" s="58"/>
      <c r="BG1519" s="58"/>
      <c r="BH1519" s="58"/>
      <c r="BI1519" s="58"/>
      <c r="BJ1519" s="58"/>
      <c r="BK1519" s="58"/>
      <c r="BL1519" s="58"/>
      <c r="BM1519" s="58"/>
      <c r="BN1519" s="58"/>
      <c r="BO1519" s="58"/>
      <c r="BP1519" s="58"/>
      <c r="BQ1519" s="58"/>
      <c r="BR1519" s="58"/>
      <c r="BS1519" s="58"/>
      <c r="BT1519" s="58"/>
      <c r="BU1519" s="58"/>
      <c r="BV1519" s="58"/>
      <c r="BW1519" s="58"/>
      <c r="BX1519" s="58"/>
      <c r="BY1519" s="58"/>
      <c r="BZ1519" s="58"/>
      <c r="CA1519" s="58"/>
      <c r="CB1519" s="58"/>
      <c r="CC1519" s="58"/>
      <c r="CD1519" s="58"/>
      <c r="CE1519" s="58"/>
      <c r="CF1519" s="58"/>
      <c r="CG1519" s="58"/>
      <c r="CH1519" s="58"/>
      <c r="CI1519" s="58"/>
      <c r="CJ1519" s="58"/>
      <c r="CK1519" s="71"/>
      <c r="CL1519" s="71"/>
      <c r="CM1519" s="71"/>
      <c r="CN1519" s="71"/>
      <c r="CO1519" s="71"/>
      <c r="CP1519" s="71"/>
      <c r="CQ1519" s="71"/>
      <c r="CR1519" s="71"/>
      <c r="CS1519" s="71"/>
      <c r="CT1519" s="71"/>
      <c r="CU1519" s="71"/>
      <c r="CV1519" s="71"/>
      <c r="CW1519" s="71"/>
      <c r="CX1519" s="71"/>
      <c r="CY1519" s="71"/>
      <c r="CZ1519" s="71"/>
      <c r="DA1519" s="71"/>
      <c r="DB1519" s="71"/>
      <c r="DC1519" s="71"/>
      <c r="DD1519" s="71"/>
      <c r="DE1519" s="71"/>
      <c r="DF1519" s="71"/>
    </row>
    <row r="1520" spans="1:110" s="57" customFormat="1" ht="12.75" customHeight="1" x14ac:dyDescent="0.2">
      <c r="A1520" s="72"/>
      <c r="B1520" s="73"/>
      <c r="C1520" s="60" t="s">
        <v>17</v>
      </c>
      <c r="D1520" s="61"/>
      <c r="E1520" s="64">
        <f t="shared" si="18"/>
        <v>6.4630000000000001</v>
      </c>
      <c r="F1520" s="64">
        <f>F1522+F1524+F1526+F1528</f>
        <v>6.4630000000000001</v>
      </c>
      <c r="G1520" s="70">
        <f>G1522+G1524+G1526+G1528</f>
        <v>0</v>
      </c>
      <c r="H1520" s="61"/>
      <c r="L1520" s="58"/>
      <c r="M1520" s="58"/>
      <c r="N1520" s="58"/>
      <c r="O1520" s="58"/>
      <c r="P1520" s="58"/>
      <c r="Q1520" s="58"/>
      <c r="R1520" s="58"/>
      <c r="S1520" s="58"/>
      <c r="T1520" s="58"/>
      <c r="U1520" s="58"/>
      <c r="V1520" s="58"/>
      <c r="W1520" s="58"/>
      <c r="X1520" s="58"/>
      <c r="Y1520" s="58"/>
      <c r="Z1520" s="58"/>
      <c r="AA1520" s="58"/>
      <c r="AB1520" s="58"/>
      <c r="AC1520" s="58"/>
      <c r="AD1520" s="58"/>
      <c r="AE1520" s="58"/>
      <c r="AF1520" s="58"/>
      <c r="AG1520" s="58"/>
      <c r="AH1520" s="58"/>
      <c r="AI1520" s="58"/>
      <c r="AJ1520" s="58"/>
      <c r="AK1520" s="58"/>
      <c r="AL1520" s="58"/>
      <c r="AM1520" s="58"/>
      <c r="AN1520" s="58"/>
      <c r="AO1520" s="58"/>
      <c r="AP1520" s="58"/>
      <c r="AQ1520" s="58"/>
      <c r="AR1520" s="58"/>
      <c r="AS1520" s="58"/>
      <c r="AT1520" s="58"/>
      <c r="AU1520" s="58"/>
      <c r="AV1520" s="58"/>
      <c r="AW1520" s="58"/>
      <c r="AX1520" s="58"/>
      <c r="AY1520" s="58"/>
      <c r="AZ1520" s="58"/>
      <c r="BA1520" s="58"/>
      <c r="BB1520" s="58"/>
      <c r="BC1520" s="58"/>
      <c r="BD1520" s="58"/>
      <c r="BE1520" s="58"/>
      <c r="BF1520" s="58"/>
      <c r="BG1520" s="58"/>
      <c r="BH1520" s="58"/>
      <c r="BI1520" s="58"/>
      <c r="BJ1520" s="58"/>
      <c r="BK1520" s="58"/>
      <c r="BL1520" s="58"/>
      <c r="BM1520" s="58"/>
      <c r="BN1520" s="58"/>
      <c r="BO1520" s="58"/>
      <c r="BP1520" s="58"/>
      <c r="BQ1520" s="58"/>
      <c r="BR1520" s="58"/>
      <c r="BS1520" s="58"/>
      <c r="BT1520" s="58"/>
      <c r="BU1520" s="58"/>
      <c r="BV1520" s="58"/>
      <c r="BW1520" s="58"/>
      <c r="BX1520" s="58"/>
      <c r="BY1520" s="58"/>
      <c r="BZ1520" s="58"/>
      <c r="CA1520" s="58"/>
      <c r="CB1520" s="58"/>
      <c r="CC1520" s="58"/>
      <c r="CD1520" s="58"/>
      <c r="CE1520" s="58"/>
      <c r="CF1520" s="58"/>
      <c r="CG1520" s="58"/>
      <c r="CH1520" s="58"/>
      <c r="CI1520" s="58"/>
      <c r="CJ1520" s="58"/>
      <c r="CK1520" s="71"/>
      <c r="CL1520" s="71"/>
      <c r="CM1520" s="71"/>
      <c r="CN1520" s="71"/>
      <c r="CO1520" s="71"/>
      <c r="CP1520" s="71"/>
      <c r="CQ1520" s="71"/>
      <c r="CR1520" s="71"/>
      <c r="CS1520" s="71"/>
      <c r="CT1520" s="71"/>
      <c r="CU1520" s="71"/>
      <c r="CV1520" s="71"/>
      <c r="CW1520" s="71"/>
      <c r="CX1520" s="71"/>
      <c r="CY1520" s="71"/>
      <c r="CZ1520" s="71"/>
      <c r="DA1520" s="71"/>
      <c r="DB1520" s="71"/>
      <c r="DC1520" s="71"/>
      <c r="DD1520" s="71"/>
      <c r="DE1520" s="71"/>
      <c r="DF1520" s="71"/>
    </row>
    <row r="1521" spans="1:110" s="57" customFormat="1" ht="12.75" customHeight="1" x14ac:dyDescent="0.2">
      <c r="A1521" s="72"/>
      <c r="B1521" s="63" t="s">
        <v>143</v>
      </c>
      <c r="C1521" s="60" t="s">
        <v>20</v>
      </c>
      <c r="D1521" s="60"/>
      <c r="E1521" s="64">
        <f t="shared" si="18"/>
        <v>6.0000000000000001E-3</v>
      </c>
      <c r="F1521" s="64">
        <v>6.0000000000000001E-3</v>
      </c>
      <c r="G1521" s="70"/>
      <c r="H1521" s="60"/>
      <c r="L1521" s="58"/>
      <c r="M1521" s="58"/>
      <c r="N1521" s="58"/>
      <c r="O1521" s="58"/>
      <c r="P1521" s="58"/>
      <c r="Q1521" s="58"/>
      <c r="R1521" s="58"/>
      <c r="S1521" s="58"/>
      <c r="T1521" s="58"/>
      <c r="U1521" s="58"/>
      <c r="V1521" s="58"/>
      <c r="W1521" s="58"/>
      <c r="X1521" s="58"/>
      <c r="Y1521" s="58"/>
      <c r="Z1521" s="58"/>
      <c r="AA1521" s="58"/>
      <c r="AB1521" s="58"/>
      <c r="AC1521" s="58"/>
      <c r="AD1521" s="58"/>
      <c r="AE1521" s="58"/>
      <c r="AF1521" s="58"/>
      <c r="AG1521" s="58"/>
      <c r="AH1521" s="58"/>
      <c r="AI1521" s="58"/>
      <c r="AJ1521" s="58"/>
      <c r="AK1521" s="58"/>
      <c r="AL1521" s="58"/>
      <c r="AM1521" s="58"/>
      <c r="AN1521" s="58"/>
      <c r="AO1521" s="58"/>
      <c r="AP1521" s="58"/>
      <c r="AQ1521" s="58"/>
      <c r="AR1521" s="58"/>
      <c r="AS1521" s="58"/>
      <c r="AT1521" s="58"/>
      <c r="AU1521" s="58"/>
      <c r="AV1521" s="58"/>
      <c r="AW1521" s="58"/>
      <c r="AX1521" s="58"/>
      <c r="AY1521" s="58"/>
      <c r="AZ1521" s="58"/>
      <c r="BA1521" s="58"/>
      <c r="BB1521" s="58"/>
      <c r="BC1521" s="58"/>
      <c r="BD1521" s="58"/>
      <c r="BE1521" s="58"/>
      <c r="BF1521" s="58"/>
      <c r="BG1521" s="58"/>
      <c r="BH1521" s="58"/>
      <c r="BI1521" s="58"/>
      <c r="BJ1521" s="58"/>
      <c r="BK1521" s="58"/>
      <c r="BL1521" s="58"/>
      <c r="BM1521" s="58"/>
      <c r="BN1521" s="58"/>
      <c r="BO1521" s="58"/>
      <c r="BP1521" s="58"/>
      <c r="BQ1521" s="58"/>
      <c r="BR1521" s="58"/>
      <c r="BS1521" s="58"/>
      <c r="BT1521" s="58"/>
      <c r="BU1521" s="58"/>
      <c r="BV1521" s="58"/>
      <c r="BW1521" s="58"/>
      <c r="BX1521" s="58"/>
      <c r="BY1521" s="58"/>
      <c r="BZ1521" s="58"/>
      <c r="CA1521" s="58"/>
      <c r="CB1521" s="58"/>
      <c r="CC1521" s="58"/>
      <c r="CD1521" s="58"/>
      <c r="CE1521" s="58"/>
      <c r="CF1521" s="58"/>
      <c r="CG1521" s="58"/>
      <c r="CH1521" s="58"/>
      <c r="CI1521" s="58"/>
      <c r="CJ1521" s="58"/>
      <c r="CK1521" s="71"/>
      <c r="CL1521" s="71"/>
      <c r="CM1521" s="71"/>
      <c r="CN1521" s="71"/>
      <c r="CO1521" s="71"/>
      <c r="CP1521" s="71"/>
      <c r="CQ1521" s="71"/>
      <c r="CR1521" s="71"/>
      <c r="CS1521" s="71"/>
      <c r="CT1521" s="71"/>
      <c r="CU1521" s="71"/>
      <c r="CV1521" s="71"/>
      <c r="CW1521" s="71"/>
      <c r="CX1521" s="71"/>
      <c r="CY1521" s="71"/>
      <c r="CZ1521" s="71"/>
      <c r="DA1521" s="71"/>
      <c r="DB1521" s="71"/>
      <c r="DC1521" s="71"/>
      <c r="DD1521" s="71"/>
      <c r="DE1521" s="71"/>
      <c r="DF1521" s="71"/>
    </row>
    <row r="1522" spans="1:110" s="57" customFormat="1" ht="12.75" customHeight="1" x14ac:dyDescent="0.2">
      <c r="A1522" s="72"/>
      <c r="B1522" s="63"/>
      <c r="C1522" s="60" t="s">
        <v>17</v>
      </c>
      <c r="D1522" s="60"/>
      <c r="E1522" s="64">
        <f t="shared" si="18"/>
        <v>6.4630000000000001</v>
      </c>
      <c r="F1522" s="64">
        <v>6.4630000000000001</v>
      </c>
      <c r="G1522" s="70"/>
      <c r="H1522" s="60"/>
      <c r="L1522" s="58"/>
      <c r="M1522" s="58"/>
      <c r="N1522" s="58"/>
      <c r="O1522" s="58"/>
      <c r="P1522" s="58"/>
      <c r="Q1522" s="58"/>
      <c r="R1522" s="58"/>
      <c r="S1522" s="58"/>
      <c r="T1522" s="58"/>
      <c r="U1522" s="58"/>
      <c r="V1522" s="58"/>
      <c r="W1522" s="58"/>
      <c r="X1522" s="58"/>
      <c r="Y1522" s="58"/>
      <c r="Z1522" s="58"/>
      <c r="AA1522" s="58"/>
      <c r="AB1522" s="58"/>
      <c r="AC1522" s="58"/>
      <c r="AD1522" s="58"/>
      <c r="AE1522" s="58"/>
      <c r="AF1522" s="58"/>
      <c r="AG1522" s="58"/>
      <c r="AH1522" s="58"/>
      <c r="AI1522" s="58"/>
      <c r="AJ1522" s="58"/>
      <c r="AK1522" s="58"/>
      <c r="AL1522" s="58"/>
      <c r="AM1522" s="58"/>
      <c r="AN1522" s="58"/>
      <c r="AO1522" s="58"/>
      <c r="AP1522" s="58"/>
      <c r="AQ1522" s="58"/>
      <c r="AR1522" s="58"/>
      <c r="AS1522" s="58"/>
      <c r="AT1522" s="58"/>
      <c r="AU1522" s="58"/>
      <c r="AV1522" s="58"/>
      <c r="AW1522" s="58"/>
      <c r="AX1522" s="58"/>
      <c r="AY1522" s="58"/>
      <c r="AZ1522" s="58"/>
      <c r="BA1522" s="58"/>
      <c r="BB1522" s="58"/>
      <c r="BC1522" s="58"/>
      <c r="BD1522" s="58"/>
      <c r="BE1522" s="58"/>
      <c r="BF1522" s="58"/>
      <c r="BG1522" s="58"/>
      <c r="BH1522" s="58"/>
      <c r="BI1522" s="58"/>
      <c r="BJ1522" s="58"/>
      <c r="BK1522" s="58"/>
      <c r="BL1522" s="58"/>
      <c r="BM1522" s="58"/>
      <c r="BN1522" s="58"/>
      <c r="BO1522" s="58"/>
      <c r="BP1522" s="58"/>
      <c r="BQ1522" s="58"/>
      <c r="BR1522" s="58"/>
      <c r="BS1522" s="58"/>
      <c r="BT1522" s="58"/>
      <c r="BU1522" s="58"/>
      <c r="BV1522" s="58"/>
      <c r="BW1522" s="58"/>
      <c r="BX1522" s="58"/>
      <c r="BY1522" s="58"/>
      <c r="BZ1522" s="58"/>
      <c r="CA1522" s="58"/>
      <c r="CB1522" s="58"/>
      <c r="CC1522" s="58"/>
      <c r="CD1522" s="58"/>
      <c r="CE1522" s="58"/>
      <c r="CF1522" s="58"/>
      <c r="CG1522" s="58"/>
      <c r="CH1522" s="58"/>
      <c r="CI1522" s="58"/>
      <c r="CJ1522" s="58"/>
      <c r="CK1522" s="71"/>
      <c r="CL1522" s="71"/>
      <c r="CM1522" s="71"/>
      <c r="CN1522" s="71"/>
      <c r="CO1522" s="71"/>
      <c r="CP1522" s="71"/>
      <c r="CQ1522" s="71"/>
      <c r="CR1522" s="71"/>
      <c r="CS1522" s="71"/>
      <c r="CT1522" s="71"/>
      <c r="CU1522" s="71"/>
      <c r="CV1522" s="71"/>
      <c r="CW1522" s="71"/>
      <c r="CX1522" s="71"/>
      <c r="CY1522" s="71"/>
      <c r="CZ1522" s="71"/>
      <c r="DA1522" s="71"/>
      <c r="DB1522" s="71"/>
      <c r="DC1522" s="71"/>
      <c r="DD1522" s="71"/>
      <c r="DE1522" s="71"/>
      <c r="DF1522" s="71"/>
    </row>
    <row r="1523" spans="1:110" s="57" customFormat="1" ht="12.75" customHeight="1" x14ac:dyDescent="0.2">
      <c r="A1523" s="72"/>
      <c r="B1523" s="63" t="s">
        <v>145</v>
      </c>
      <c r="C1523" s="60" t="s">
        <v>20</v>
      </c>
      <c r="D1523" s="60"/>
      <c r="E1523" s="64">
        <f t="shared" si="18"/>
        <v>0</v>
      </c>
      <c r="F1523" s="64"/>
      <c r="G1523" s="70"/>
      <c r="H1523" s="60"/>
      <c r="L1523" s="58"/>
      <c r="M1523" s="58"/>
      <c r="N1523" s="58"/>
      <c r="O1523" s="58"/>
      <c r="P1523" s="58"/>
      <c r="Q1523" s="58"/>
      <c r="R1523" s="58"/>
      <c r="S1523" s="58"/>
      <c r="T1523" s="58"/>
      <c r="U1523" s="58"/>
      <c r="V1523" s="58"/>
      <c r="W1523" s="58"/>
      <c r="X1523" s="58"/>
      <c r="Y1523" s="58"/>
      <c r="Z1523" s="58"/>
      <c r="AA1523" s="58"/>
      <c r="AB1523" s="58"/>
      <c r="AC1523" s="58"/>
      <c r="AD1523" s="58"/>
      <c r="AE1523" s="58"/>
      <c r="AF1523" s="58"/>
      <c r="AG1523" s="58"/>
      <c r="AH1523" s="58"/>
      <c r="AI1523" s="58"/>
      <c r="AJ1523" s="58"/>
      <c r="AK1523" s="58"/>
      <c r="AL1523" s="58"/>
      <c r="AM1523" s="58"/>
      <c r="AN1523" s="58"/>
      <c r="AO1523" s="58"/>
      <c r="AP1523" s="58"/>
      <c r="AQ1523" s="58"/>
      <c r="AR1523" s="58"/>
      <c r="AS1523" s="58"/>
      <c r="AT1523" s="58"/>
      <c r="AU1523" s="58"/>
      <c r="AV1523" s="58"/>
      <c r="AW1523" s="58"/>
      <c r="AX1523" s="58"/>
      <c r="AY1523" s="58"/>
      <c r="AZ1523" s="58"/>
      <c r="BA1523" s="58"/>
      <c r="BB1523" s="58"/>
      <c r="BC1523" s="58"/>
      <c r="BD1523" s="58"/>
      <c r="BE1523" s="58"/>
      <c r="BF1523" s="58"/>
      <c r="BG1523" s="58"/>
      <c r="BH1523" s="58"/>
      <c r="BI1523" s="58"/>
      <c r="BJ1523" s="58"/>
      <c r="BK1523" s="58"/>
      <c r="BL1523" s="58"/>
      <c r="BM1523" s="58"/>
      <c r="BN1523" s="58"/>
      <c r="BO1523" s="58"/>
      <c r="BP1523" s="58"/>
      <c r="BQ1523" s="58"/>
      <c r="BR1523" s="58"/>
      <c r="BS1523" s="58"/>
      <c r="BT1523" s="58"/>
      <c r="BU1523" s="58"/>
      <c r="BV1523" s="58"/>
      <c r="BW1523" s="58"/>
      <c r="BX1523" s="58"/>
      <c r="BY1523" s="58"/>
      <c r="BZ1523" s="58"/>
      <c r="CA1523" s="58"/>
      <c r="CB1523" s="58"/>
      <c r="CC1523" s="58"/>
      <c r="CD1523" s="58"/>
      <c r="CE1523" s="58"/>
      <c r="CF1523" s="58"/>
      <c r="CG1523" s="58"/>
      <c r="CH1523" s="58"/>
      <c r="CI1523" s="58"/>
      <c r="CJ1523" s="58"/>
      <c r="CK1523" s="71"/>
      <c r="CL1523" s="71"/>
      <c r="CM1523" s="71"/>
      <c r="CN1523" s="71"/>
      <c r="CO1523" s="71"/>
      <c r="CP1523" s="71"/>
      <c r="CQ1523" s="71"/>
      <c r="CR1523" s="71"/>
      <c r="CS1523" s="71"/>
      <c r="CT1523" s="71"/>
      <c r="CU1523" s="71"/>
      <c r="CV1523" s="71"/>
      <c r="CW1523" s="71"/>
      <c r="CX1523" s="71"/>
      <c r="CY1523" s="71"/>
      <c r="CZ1523" s="71"/>
      <c r="DA1523" s="71"/>
      <c r="DB1523" s="71"/>
      <c r="DC1523" s="71"/>
      <c r="DD1523" s="71"/>
      <c r="DE1523" s="71"/>
      <c r="DF1523" s="71"/>
    </row>
    <row r="1524" spans="1:110" s="57" customFormat="1" ht="12.75" customHeight="1" x14ac:dyDescent="0.2">
      <c r="A1524" s="72"/>
      <c r="B1524" s="63"/>
      <c r="C1524" s="60" t="s">
        <v>17</v>
      </c>
      <c r="D1524" s="60"/>
      <c r="E1524" s="64">
        <f t="shared" si="18"/>
        <v>0</v>
      </c>
      <c r="F1524" s="64"/>
      <c r="G1524" s="70"/>
      <c r="H1524" s="60"/>
      <c r="L1524" s="58"/>
      <c r="M1524" s="58"/>
      <c r="N1524" s="58"/>
      <c r="O1524" s="58"/>
      <c r="P1524" s="58"/>
      <c r="Q1524" s="58"/>
      <c r="R1524" s="58"/>
      <c r="S1524" s="58"/>
      <c r="T1524" s="58"/>
      <c r="U1524" s="58"/>
      <c r="V1524" s="58"/>
      <c r="W1524" s="58"/>
      <c r="X1524" s="58"/>
      <c r="Y1524" s="58"/>
      <c r="Z1524" s="58"/>
      <c r="AA1524" s="58"/>
      <c r="AB1524" s="58"/>
      <c r="AC1524" s="58"/>
      <c r="AD1524" s="58"/>
      <c r="AE1524" s="58"/>
      <c r="AF1524" s="58"/>
      <c r="AG1524" s="58"/>
      <c r="AH1524" s="58"/>
      <c r="AI1524" s="58"/>
      <c r="AJ1524" s="58"/>
      <c r="AK1524" s="58"/>
      <c r="AL1524" s="58"/>
      <c r="AM1524" s="58"/>
      <c r="AN1524" s="58"/>
      <c r="AO1524" s="58"/>
      <c r="AP1524" s="58"/>
      <c r="AQ1524" s="58"/>
      <c r="AR1524" s="58"/>
      <c r="AS1524" s="58"/>
      <c r="AT1524" s="58"/>
      <c r="AU1524" s="58"/>
      <c r="AV1524" s="58"/>
      <c r="AW1524" s="58"/>
      <c r="AX1524" s="58"/>
      <c r="AY1524" s="58"/>
      <c r="AZ1524" s="58"/>
      <c r="BA1524" s="58"/>
      <c r="BB1524" s="58"/>
      <c r="BC1524" s="58"/>
      <c r="BD1524" s="58"/>
      <c r="BE1524" s="58"/>
      <c r="BF1524" s="58"/>
      <c r="BG1524" s="58"/>
      <c r="BH1524" s="58"/>
      <c r="BI1524" s="58"/>
      <c r="BJ1524" s="58"/>
      <c r="BK1524" s="58"/>
      <c r="BL1524" s="58"/>
      <c r="BM1524" s="58"/>
      <c r="BN1524" s="58"/>
      <c r="BO1524" s="58"/>
      <c r="BP1524" s="58"/>
      <c r="BQ1524" s="58"/>
      <c r="BR1524" s="58"/>
      <c r="BS1524" s="58"/>
      <c r="BT1524" s="58"/>
      <c r="BU1524" s="58"/>
      <c r="BV1524" s="58"/>
      <c r="BW1524" s="58"/>
      <c r="BX1524" s="58"/>
      <c r="BY1524" s="58"/>
      <c r="BZ1524" s="58"/>
      <c r="CA1524" s="58"/>
      <c r="CB1524" s="58"/>
      <c r="CC1524" s="58"/>
      <c r="CD1524" s="58"/>
      <c r="CE1524" s="58"/>
      <c r="CF1524" s="58"/>
      <c r="CG1524" s="58"/>
      <c r="CH1524" s="58"/>
      <c r="CI1524" s="58"/>
      <c r="CJ1524" s="58"/>
      <c r="CK1524" s="71"/>
      <c r="CL1524" s="71"/>
      <c r="CM1524" s="71"/>
      <c r="CN1524" s="71"/>
      <c r="CO1524" s="71"/>
      <c r="CP1524" s="71"/>
      <c r="CQ1524" s="71"/>
      <c r="CR1524" s="71"/>
      <c r="CS1524" s="71"/>
      <c r="CT1524" s="71"/>
      <c r="CU1524" s="71"/>
      <c r="CV1524" s="71"/>
      <c r="CW1524" s="71"/>
      <c r="CX1524" s="71"/>
      <c r="CY1524" s="71"/>
      <c r="CZ1524" s="71"/>
      <c r="DA1524" s="71"/>
      <c r="DB1524" s="71"/>
      <c r="DC1524" s="71"/>
      <c r="DD1524" s="71"/>
      <c r="DE1524" s="71"/>
      <c r="DF1524" s="71"/>
    </row>
    <row r="1525" spans="1:110" s="57" customFormat="1" ht="12.75" customHeight="1" x14ac:dyDescent="0.2">
      <c r="A1525" s="72"/>
      <c r="B1525" s="67" t="s">
        <v>147</v>
      </c>
      <c r="C1525" s="60" t="s">
        <v>148</v>
      </c>
      <c r="D1525" s="60"/>
      <c r="E1525" s="64">
        <f t="shared" si="18"/>
        <v>0</v>
      </c>
      <c r="F1525" s="64"/>
      <c r="G1525" s="70"/>
      <c r="H1525" s="60"/>
      <c r="L1525" s="58"/>
      <c r="M1525" s="58"/>
      <c r="N1525" s="58"/>
      <c r="O1525" s="58"/>
      <c r="P1525" s="58"/>
      <c r="Q1525" s="58"/>
      <c r="R1525" s="58"/>
      <c r="S1525" s="58"/>
      <c r="T1525" s="58"/>
      <c r="U1525" s="58"/>
      <c r="V1525" s="58"/>
      <c r="W1525" s="58"/>
      <c r="X1525" s="58"/>
      <c r="Y1525" s="58"/>
      <c r="Z1525" s="58"/>
      <c r="AA1525" s="58"/>
      <c r="AB1525" s="58"/>
      <c r="AC1525" s="58"/>
      <c r="AD1525" s="58"/>
      <c r="AE1525" s="58"/>
      <c r="AF1525" s="58"/>
      <c r="AG1525" s="58"/>
      <c r="AH1525" s="58"/>
      <c r="AI1525" s="58"/>
      <c r="AJ1525" s="58"/>
      <c r="AK1525" s="58"/>
      <c r="AL1525" s="58"/>
      <c r="AM1525" s="58"/>
      <c r="AN1525" s="58"/>
      <c r="AO1525" s="58"/>
      <c r="AP1525" s="58"/>
      <c r="AQ1525" s="58"/>
      <c r="AR1525" s="58"/>
      <c r="AS1525" s="58"/>
      <c r="AT1525" s="58"/>
      <c r="AU1525" s="58"/>
      <c r="AV1525" s="58"/>
      <c r="AW1525" s="58"/>
      <c r="AX1525" s="58"/>
      <c r="AY1525" s="58"/>
      <c r="AZ1525" s="58"/>
      <c r="BA1525" s="58"/>
      <c r="BB1525" s="58"/>
      <c r="BC1525" s="58"/>
      <c r="BD1525" s="58"/>
      <c r="BE1525" s="58"/>
      <c r="BF1525" s="58"/>
      <c r="BG1525" s="58"/>
      <c r="BH1525" s="58"/>
      <c r="BI1525" s="58"/>
      <c r="BJ1525" s="58"/>
      <c r="BK1525" s="58"/>
      <c r="BL1525" s="58"/>
      <c r="BM1525" s="58"/>
      <c r="BN1525" s="58"/>
      <c r="BO1525" s="58"/>
      <c r="BP1525" s="58"/>
      <c r="BQ1525" s="58"/>
      <c r="BR1525" s="58"/>
      <c r="BS1525" s="58"/>
      <c r="BT1525" s="58"/>
      <c r="BU1525" s="58"/>
      <c r="BV1525" s="58"/>
      <c r="BW1525" s="58"/>
      <c r="BX1525" s="58"/>
      <c r="BY1525" s="58"/>
      <c r="BZ1525" s="58"/>
      <c r="CA1525" s="58"/>
      <c r="CB1525" s="58"/>
      <c r="CC1525" s="58"/>
      <c r="CD1525" s="58"/>
      <c r="CE1525" s="58"/>
      <c r="CF1525" s="58"/>
      <c r="CG1525" s="58"/>
      <c r="CH1525" s="58"/>
      <c r="CI1525" s="58"/>
      <c r="CJ1525" s="58"/>
      <c r="CK1525" s="71"/>
      <c r="CL1525" s="71"/>
      <c r="CM1525" s="71"/>
      <c r="CN1525" s="71"/>
      <c r="CO1525" s="71"/>
      <c r="CP1525" s="71"/>
      <c r="CQ1525" s="71"/>
      <c r="CR1525" s="71"/>
      <c r="CS1525" s="71"/>
      <c r="CT1525" s="71"/>
      <c r="CU1525" s="71"/>
      <c r="CV1525" s="71"/>
      <c r="CW1525" s="71"/>
      <c r="CX1525" s="71"/>
      <c r="CY1525" s="71"/>
      <c r="CZ1525" s="71"/>
      <c r="DA1525" s="71"/>
      <c r="DB1525" s="71"/>
      <c r="DC1525" s="71"/>
      <c r="DD1525" s="71"/>
      <c r="DE1525" s="71"/>
      <c r="DF1525" s="71"/>
    </row>
    <row r="1526" spans="1:110" s="57" customFormat="1" ht="12.75" customHeight="1" x14ac:dyDescent="0.2">
      <c r="A1526" s="72"/>
      <c r="B1526" s="67"/>
      <c r="C1526" s="60" t="s">
        <v>17</v>
      </c>
      <c r="D1526" s="60"/>
      <c r="E1526" s="64">
        <f t="shared" si="18"/>
        <v>0</v>
      </c>
      <c r="F1526" s="64"/>
      <c r="G1526" s="70"/>
      <c r="H1526" s="60"/>
      <c r="L1526" s="58"/>
      <c r="M1526" s="58"/>
      <c r="N1526" s="58"/>
      <c r="O1526" s="58"/>
      <c r="P1526" s="58"/>
      <c r="Q1526" s="58"/>
      <c r="R1526" s="58"/>
      <c r="S1526" s="58"/>
      <c r="T1526" s="58"/>
      <c r="U1526" s="58"/>
      <c r="V1526" s="58"/>
      <c r="W1526" s="58"/>
      <c r="X1526" s="58"/>
      <c r="Y1526" s="58"/>
      <c r="Z1526" s="58"/>
      <c r="AA1526" s="58"/>
      <c r="AB1526" s="58"/>
      <c r="AC1526" s="58"/>
      <c r="AD1526" s="58"/>
      <c r="AE1526" s="58"/>
      <c r="AF1526" s="58"/>
      <c r="AG1526" s="58"/>
      <c r="AH1526" s="58"/>
      <c r="AI1526" s="58"/>
      <c r="AJ1526" s="58"/>
      <c r="AK1526" s="58"/>
      <c r="AL1526" s="58"/>
      <c r="AM1526" s="58"/>
      <c r="AN1526" s="58"/>
      <c r="AO1526" s="58"/>
      <c r="AP1526" s="58"/>
      <c r="AQ1526" s="58"/>
      <c r="AR1526" s="58"/>
      <c r="AS1526" s="58"/>
      <c r="AT1526" s="58"/>
      <c r="AU1526" s="58"/>
      <c r="AV1526" s="58"/>
      <c r="AW1526" s="58"/>
      <c r="AX1526" s="58"/>
      <c r="AY1526" s="58"/>
      <c r="AZ1526" s="58"/>
      <c r="BA1526" s="58"/>
      <c r="BB1526" s="58"/>
      <c r="BC1526" s="58"/>
      <c r="BD1526" s="58"/>
      <c r="BE1526" s="58"/>
      <c r="BF1526" s="58"/>
      <c r="BG1526" s="58"/>
      <c r="BH1526" s="58"/>
      <c r="BI1526" s="58"/>
      <c r="BJ1526" s="58"/>
      <c r="BK1526" s="58"/>
      <c r="BL1526" s="58"/>
      <c r="BM1526" s="58"/>
      <c r="BN1526" s="58"/>
      <c r="BO1526" s="58"/>
      <c r="BP1526" s="58"/>
      <c r="BQ1526" s="58"/>
      <c r="BR1526" s="58"/>
      <c r="BS1526" s="58"/>
      <c r="BT1526" s="58"/>
      <c r="BU1526" s="58"/>
      <c r="BV1526" s="58"/>
      <c r="BW1526" s="58"/>
      <c r="BX1526" s="58"/>
      <c r="BY1526" s="58"/>
      <c r="BZ1526" s="58"/>
      <c r="CA1526" s="58"/>
      <c r="CB1526" s="58"/>
      <c r="CC1526" s="58"/>
      <c r="CD1526" s="58"/>
      <c r="CE1526" s="58"/>
      <c r="CF1526" s="58"/>
      <c r="CG1526" s="58"/>
      <c r="CH1526" s="58"/>
      <c r="CI1526" s="58"/>
      <c r="CJ1526" s="58"/>
      <c r="CK1526" s="71"/>
      <c r="CL1526" s="71"/>
      <c r="CM1526" s="71"/>
      <c r="CN1526" s="71"/>
      <c r="CO1526" s="71"/>
      <c r="CP1526" s="71"/>
      <c r="CQ1526" s="71"/>
      <c r="CR1526" s="71"/>
      <c r="CS1526" s="71"/>
      <c r="CT1526" s="71"/>
      <c r="CU1526" s="71"/>
      <c r="CV1526" s="71"/>
      <c r="CW1526" s="71"/>
      <c r="CX1526" s="71"/>
      <c r="CY1526" s="71"/>
      <c r="CZ1526" s="71"/>
      <c r="DA1526" s="71"/>
      <c r="DB1526" s="71"/>
      <c r="DC1526" s="71"/>
      <c r="DD1526" s="71"/>
      <c r="DE1526" s="71"/>
      <c r="DF1526" s="71"/>
    </row>
    <row r="1527" spans="1:110" s="57" customFormat="1" ht="12.75" customHeight="1" x14ac:dyDescent="0.2">
      <c r="A1527" s="72"/>
      <c r="B1527" s="63" t="s">
        <v>150</v>
      </c>
      <c r="C1527" s="60" t="s">
        <v>64</v>
      </c>
      <c r="D1527" s="68"/>
      <c r="E1527" s="64">
        <f t="shared" si="18"/>
        <v>0</v>
      </c>
      <c r="F1527" s="64"/>
      <c r="G1527" s="70"/>
      <c r="H1527" s="68"/>
      <c r="L1527" s="58"/>
      <c r="M1527" s="58"/>
      <c r="N1527" s="58"/>
      <c r="O1527" s="58"/>
      <c r="P1527" s="58"/>
      <c r="Q1527" s="58"/>
      <c r="R1527" s="58"/>
      <c r="S1527" s="58"/>
      <c r="T1527" s="58"/>
      <c r="U1527" s="58"/>
      <c r="V1527" s="58"/>
      <c r="W1527" s="58"/>
      <c r="X1527" s="58"/>
      <c r="Y1527" s="58"/>
      <c r="Z1527" s="58"/>
      <c r="AA1527" s="58"/>
      <c r="AB1527" s="58"/>
      <c r="AC1527" s="58"/>
      <c r="AD1527" s="58"/>
      <c r="AE1527" s="58"/>
      <c r="AF1527" s="58"/>
      <c r="AG1527" s="58"/>
      <c r="AH1527" s="58"/>
      <c r="AI1527" s="58"/>
      <c r="AJ1527" s="58"/>
      <c r="AK1527" s="58"/>
      <c r="AL1527" s="58"/>
      <c r="AM1527" s="58"/>
      <c r="AN1527" s="58"/>
      <c r="AO1527" s="58"/>
      <c r="AP1527" s="58"/>
      <c r="AQ1527" s="58"/>
      <c r="AR1527" s="58"/>
      <c r="AS1527" s="58"/>
      <c r="AT1527" s="58"/>
      <c r="AU1527" s="58"/>
      <c r="AV1527" s="58"/>
      <c r="AW1527" s="58"/>
      <c r="AX1527" s="58"/>
      <c r="AY1527" s="58"/>
      <c r="AZ1527" s="58"/>
      <c r="BA1527" s="58"/>
      <c r="BB1527" s="58"/>
      <c r="BC1527" s="58"/>
      <c r="BD1527" s="58"/>
      <c r="BE1527" s="58"/>
      <c r="BF1527" s="58"/>
      <c r="BG1527" s="58"/>
      <c r="BH1527" s="58"/>
      <c r="BI1527" s="58"/>
      <c r="BJ1527" s="58"/>
      <c r="BK1527" s="58"/>
      <c r="BL1527" s="58"/>
      <c r="BM1527" s="58"/>
      <c r="BN1527" s="58"/>
      <c r="BO1527" s="58"/>
      <c r="BP1527" s="58"/>
      <c r="BQ1527" s="58"/>
      <c r="BR1527" s="58"/>
      <c r="BS1527" s="58"/>
      <c r="BT1527" s="58"/>
      <c r="BU1527" s="58"/>
      <c r="BV1527" s="58"/>
      <c r="BW1527" s="58"/>
      <c r="BX1527" s="58"/>
      <c r="BY1527" s="58"/>
      <c r="BZ1527" s="58"/>
      <c r="CA1527" s="58"/>
      <c r="CB1527" s="58"/>
      <c r="CC1527" s="58"/>
      <c r="CD1527" s="58"/>
      <c r="CE1527" s="58"/>
      <c r="CF1527" s="58"/>
      <c r="CG1527" s="58"/>
      <c r="CH1527" s="58"/>
      <c r="CI1527" s="58"/>
      <c r="CJ1527" s="58"/>
      <c r="CK1527" s="71"/>
      <c r="CL1527" s="71"/>
      <c r="CM1527" s="71"/>
      <c r="CN1527" s="71"/>
      <c r="CO1527" s="71"/>
      <c r="CP1527" s="71"/>
      <c r="CQ1527" s="71"/>
      <c r="CR1527" s="71"/>
      <c r="CS1527" s="71"/>
      <c r="CT1527" s="71"/>
      <c r="CU1527" s="71"/>
      <c r="CV1527" s="71"/>
      <c r="CW1527" s="71"/>
      <c r="CX1527" s="71"/>
      <c r="CY1527" s="71"/>
      <c r="CZ1527" s="71"/>
      <c r="DA1527" s="71"/>
      <c r="DB1527" s="71"/>
      <c r="DC1527" s="71"/>
      <c r="DD1527" s="71"/>
      <c r="DE1527" s="71"/>
      <c r="DF1527" s="71"/>
    </row>
    <row r="1528" spans="1:110" s="57" customFormat="1" ht="12.75" customHeight="1" x14ac:dyDescent="0.2">
      <c r="A1528" s="76"/>
      <c r="B1528" s="63"/>
      <c r="C1528" s="60" t="s">
        <v>17</v>
      </c>
      <c r="D1528" s="68"/>
      <c r="E1528" s="64">
        <f t="shared" si="18"/>
        <v>0</v>
      </c>
      <c r="F1528" s="64"/>
      <c r="G1528" s="70"/>
      <c r="H1528" s="68"/>
      <c r="L1528" s="58"/>
      <c r="M1528" s="58"/>
      <c r="N1528" s="58"/>
      <c r="O1528" s="58"/>
      <c r="P1528" s="58"/>
      <c r="Q1528" s="58"/>
      <c r="R1528" s="58"/>
      <c r="S1528" s="58"/>
      <c r="T1528" s="58"/>
      <c r="U1528" s="58"/>
      <c r="V1528" s="58"/>
      <c r="W1528" s="58"/>
      <c r="X1528" s="58"/>
      <c r="Y1528" s="58"/>
      <c r="Z1528" s="58"/>
      <c r="AA1528" s="58"/>
      <c r="AB1528" s="58"/>
      <c r="AC1528" s="58"/>
      <c r="AD1528" s="58"/>
      <c r="AE1528" s="58"/>
      <c r="AF1528" s="58"/>
      <c r="AG1528" s="58"/>
      <c r="AH1528" s="58"/>
      <c r="AI1528" s="58"/>
      <c r="AJ1528" s="58"/>
      <c r="AK1528" s="58"/>
      <c r="AL1528" s="58"/>
      <c r="AM1528" s="58"/>
      <c r="AN1528" s="58"/>
      <c r="AO1528" s="58"/>
      <c r="AP1528" s="58"/>
      <c r="AQ1528" s="58"/>
      <c r="AR1528" s="58"/>
      <c r="AS1528" s="58"/>
      <c r="AT1528" s="58"/>
      <c r="AU1528" s="58"/>
      <c r="AV1528" s="58"/>
      <c r="AW1528" s="58"/>
      <c r="AX1528" s="58"/>
      <c r="AY1528" s="58"/>
      <c r="AZ1528" s="58"/>
      <c r="BA1528" s="58"/>
      <c r="BB1528" s="58"/>
      <c r="BC1528" s="58"/>
      <c r="BD1528" s="58"/>
      <c r="BE1528" s="58"/>
      <c r="BF1528" s="58"/>
      <c r="BG1528" s="58"/>
      <c r="BH1528" s="58"/>
      <c r="BI1528" s="58"/>
      <c r="BJ1528" s="58"/>
      <c r="BK1528" s="58"/>
      <c r="BL1528" s="58"/>
      <c r="BM1528" s="58"/>
      <c r="BN1528" s="58"/>
      <c r="BO1528" s="58"/>
      <c r="BP1528" s="58"/>
      <c r="BQ1528" s="58"/>
      <c r="BR1528" s="58"/>
      <c r="BS1528" s="58"/>
      <c r="BT1528" s="58"/>
      <c r="BU1528" s="58"/>
      <c r="BV1528" s="58"/>
      <c r="BW1528" s="58"/>
      <c r="BX1528" s="58"/>
      <c r="BY1528" s="58"/>
      <c r="BZ1528" s="58"/>
      <c r="CA1528" s="58"/>
      <c r="CB1528" s="58"/>
      <c r="CC1528" s="58"/>
      <c r="CD1528" s="58"/>
      <c r="CE1528" s="58"/>
      <c r="CF1528" s="58"/>
      <c r="CG1528" s="58"/>
      <c r="CH1528" s="58"/>
      <c r="CI1528" s="58"/>
      <c r="CJ1528" s="58"/>
      <c r="CK1528" s="71"/>
      <c r="CL1528" s="71"/>
      <c r="CM1528" s="71"/>
      <c r="CN1528" s="71"/>
      <c r="CO1528" s="71"/>
      <c r="CP1528" s="71"/>
      <c r="CQ1528" s="71"/>
      <c r="CR1528" s="71"/>
      <c r="CS1528" s="71"/>
      <c r="CT1528" s="71"/>
      <c r="CU1528" s="71"/>
      <c r="CV1528" s="71"/>
      <c r="CW1528" s="71"/>
      <c r="CX1528" s="71"/>
      <c r="CY1528" s="71"/>
      <c r="CZ1528" s="71"/>
      <c r="DA1528" s="71"/>
      <c r="DB1528" s="71"/>
      <c r="DC1528" s="71"/>
      <c r="DD1528" s="71"/>
      <c r="DE1528" s="71"/>
      <c r="DF1528" s="71"/>
    </row>
    <row r="1529" spans="1:110" s="57" customFormat="1" ht="12.75" customHeight="1" x14ac:dyDescent="0.2">
      <c r="A1529" s="18">
        <v>67</v>
      </c>
      <c r="B1529" s="69" t="s">
        <v>216</v>
      </c>
      <c r="C1529" s="60"/>
      <c r="D1529" s="68"/>
      <c r="E1529" s="64">
        <f t="shared" si="18"/>
        <v>1</v>
      </c>
      <c r="F1529" s="64">
        <v>1</v>
      </c>
      <c r="G1529" s="70"/>
      <c r="H1529" s="68"/>
      <c r="L1529" s="58"/>
      <c r="M1529" s="58"/>
      <c r="N1529" s="58"/>
      <c r="O1529" s="58"/>
      <c r="P1529" s="58"/>
      <c r="Q1529" s="58"/>
      <c r="R1529" s="58"/>
      <c r="S1529" s="58"/>
      <c r="T1529" s="58"/>
      <c r="U1529" s="58"/>
      <c r="V1529" s="58"/>
      <c r="W1529" s="58"/>
      <c r="X1529" s="58"/>
      <c r="Y1529" s="58"/>
      <c r="Z1529" s="58"/>
      <c r="AA1529" s="58"/>
      <c r="AB1529" s="58"/>
      <c r="AC1529" s="58"/>
      <c r="AD1529" s="58"/>
      <c r="AE1529" s="58"/>
      <c r="AF1529" s="58"/>
      <c r="AG1529" s="58"/>
      <c r="AH1529" s="58"/>
      <c r="AI1529" s="58"/>
      <c r="AJ1529" s="58"/>
      <c r="AK1529" s="58"/>
      <c r="AL1529" s="58"/>
      <c r="AM1529" s="58"/>
      <c r="AN1529" s="58"/>
      <c r="AO1529" s="58"/>
      <c r="AP1529" s="58"/>
      <c r="AQ1529" s="58"/>
      <c r="AR1529" s="58"/>
      <c r="AS1529" s="58"/>
      <c r="AT1529" s="58"/>
      <c r="AU1529" s="58"/>
      <c r="AV1529" s="58"/>
      <c r="AW1529" s="58"/>
      <c r="AX1529" s="58"/>
      <c r="AY1529" s="58"/>
      <c r="AZ1529" s="58"/>
      <c r="BA1529" s="58"/>
      <c r="BB1529" s="58"/>
      <c r="BC1529" s="58"/>
      <c r="BD1529" s="58"/>
      <c r="BE1529" s="58"/>
      <c r="BF1529" s="58"/>
      <c r="BG1529" s="58"/>
      <c r="BH1529" s="58"/>
      <c r="BI1529" s="58"/>
      <c r="BJ1529" s="58"/>
      <c r="BK1529" s="58"/>
      <c r="BL1529" s="58"/>
      <c r="BM1529" s="58"/>
      <c r="BN1529" s="58"/>
      <c r="BO1529" s="58"/>
      <c r="BP1529" s="58"/>
      <c r="BQ1529" s="58"/>
      <c r="BR1529" s="58"/>
      <c r="BS1529" s="58"/>
      <c r="BT1529" s="58"/>
      <c r="BU1529" s="58"/>
      <c r="BV1529" s="58"/>
      <c r="BW1529" s="58"/>
      <c r="BX1529" s="58"/>
      <c r="BY1529" s="58"/>
      <c r="BZ1529" s="58"/>
      <c r="CA1529" s="58"/>
      <c r="CB1529" s="58"/>
      <c r="CC1529" s="58"/>
      <c r="CD1529" s="58"/>
      <c r="CE1529" s="58"/>
      <c r="CF1529" s="58"/>
      <c r="CG1529" s="58"/>
      <c r="CH1529" s="58"/>
      <c r="CI1529" s="58"/>
      <c r="CJ1529" s="58"/>
      <c r="CK1529" s="71"/>
      <c r="CL1529" s="71"/>
      <c r="CM1529" s="71"/>
      <c r="CN1529" s="71"/>
      <c r="CO1529" s="71"/>
      <c r="CP1529" s="71"/>
      <c r="CQ1529" s="71"/>
      <c r="CR1529" s="71"/>
      <c r="CS1529" s="71"/>
      <c r="CT1529" s="71"/>
      <c r="CU1529" s="71"/>
      <c r="CV1529" s="71"/>
      <c r="CW1529" s="71"/>
      <c r="CX1529" s="71"/>
      <c r="CY1529" s="71"/>
      <c r="CZ1529" s="71"/>
      <c r="DA1529" s="71"/>
      <c r="DB1529" s="71"/>
      <c r="DC1529" s="71"/>
      <c r="DD1529" s="71"/>
      <c r="DE1529" s="71"/>
      <c r="DF1529" s="71"/>
    </row>
    <row r="1530" spans="1:110" s="57" customFormat="1" ht="12.75" customHeight="1" x14ac:dyDescent="0.2">
      <c r="A1530" s="72"/>
      <c r="B1530" s="73"/>
      <c r="C1530" s="60" t="s">
        <v>17</v>
      </c>
      <c r="D1530" s="61"/>
      <c r="E1530" s="64">
        <f t="shared" si="18"/>
        <v>2.69</v>
      </c>
      <c r="F1530" s="64">
        <f>F1532+F1534+F1536+F1538</f>
        <v>2.69</v>
      </c>
      <c r="G1530" s="70">
        <f>G1532+G1534+G1536+G1538</f>
        <v>0</v>
      </c>
      <c r="H1530" s="61"/>
      <c r="L1530" s="58"/>
      <c r="M1530" s="58"/>
      <c r="N1530" s="58"/>
      <c r="O1530" s="58"/>
      <c r="P1530" s="58"/>
      <c r="Q1530" s="58"/>
      <c r="R1530" s="58"/>
      <c r="S1530" s="58"/>
      <c r="T1530" s="58"/>
      <c r="U1530" s="58"/>
      <c r="V1530" s="58"/>
      <c r="W1530" s="58"/>
      <c r="X1530" s="58"/>
      <c r="Y1530" s="58"/>
      <c r="Z1530" s="58"/>
      <c r="AA1530" s="58"/>
      <c r="AB1530" s="58"/>
      <c r="AC1530" s="58"/>
      <c r="AD1530" s="58"/>
      <c r="AE1530" s="58"/>
      <c r="AF1530" s="58"/>
      <c r="AG1530" s="58"/>
      <c r="AH1530" s="58"/>
      <c r="AI1530" s="58"/>
      <c r="AJ1530" s="58"/>
      <c r="AK1530" s="58"/>
      <c r="AL1530" s="58"/>
      <c r="AM1530" s="58"/>
      <c r="AN1530" s="58"/>
      <c r="AO1530" s="58"/>
      <c r="AP1530" s="58"/>
      <c r="AQ1530" s="58"/>
      <c r="AR1530" s="58"/>
      <c r="AS1530" s="58"/>
      <c r="AT1530" s="58"/>
      <c r="AU1530" s="58"/>
      <c r="AV1530" s="58"/>
      <c r="AW1530" s="58"/>
      <c r="AX1530" s="58"/>
      <c r="AY1530" s="58"/>
      <c r="AZ1530" s="58"/>
      <c r="BA1530" s="58"/>
      <c r="BB1530" s="58"/>
      <c r="BC1530" s="58"/>
      <c r="BD1530" s="58"/>
      <c r="BE1530" s="58"/>
      <c r="BF1530" s="58"/>
      <c r="BG1530" s="58"/>
      <c r="BH1530" s="58"/>
      <c r="BI1530" s="58"/>
      <c r="BJ1530" s="58"/>
      <c r="BK1530" s="58"/>
      <c r="BL1530" s="58"/>
      <c r="BM1530" s="58"/>
      <c r="BN1530" s="58"/>
      <c r="BO1530" s="58"/>
      <c r="BP1530" s="58"/>
      <c r="BQ1530" s="58"/>
      <c r="BR1530" s="58"/>
      <c r="BS1530" s="58"/>
      <c r="BT1530" s="58"/>
      <c r="BU1530" s="58"/>
      <c r="BV1530" s="58"/>
      <c r="BW1530" s="58"/>
      <c r="BX1530" s="58"/>
      <c r="BY1530" s="58"/>
      <c r="BZ1530" s="58"/>
      <c r="CA1530" s="58"/>
      <c r="CB1530" s="58"/>
      <c r="CC1530" s="58"/>
      <c r="CD1530" s="58"/>
      <c r="CE1530" s="58"/>
      <c r="CF1530" s="58"/>
      <c r="CG1530" s="58"/>
      <c r="CH1530" s="58"/>
      <c r="CI1530" s="58"/>
      <c r="CJ1530" s="58"/>
      <c r="CK1530" s="71"/>
      <c r="CL1530" s="71"/>
      <c r="CM1530" s="71"/>
      <c r="CN1530" s="71"/>
      <c r="CO1530" s="71"/>
      <c r="CP1530" s="71"/>
      <c r="CQ1530" s="71"/>
      <c r="CR1530" s="71"/>
      <c r="CS1530" s="71"/>
      <c r="CT1530" s="71"/>
      <c r="CU1530" s="71"/>
      <c r="CV1530" s="71"/>
      <c r="CW1530" s="71"/>
      <c r="CX1530" s="71"/>
      <c r="CY1530" s="71"/>
      <c r="CZ1530" s="71"/>
      <c r="DA1530" s="71"/>
      <c r="DB1530" s="71"/>
      <c r="DC1530" s="71"/>
      <c r="DD1530" s="71"/>
      <c r="DE1530" s="71"/>
      <c r="DF1530" s="71"/>
    </row>
    <row r="1531" spans="1:110" s="57" customFormat="1" ht="12.75" customHeight="1" x14ac:dyDescent="0.2">
      <c r="A1531" s="72"/>
      <c r="B1531" s="63" t="s">
        <v>143</v>
      </c>
      <c r="C1531" s="60" t="s">
        <v>20</v>
      </c>
      <c r="D1531" s="60"/>
      <c r="E1531" s="64">
        <f t="shared" si="18"/>
        <v>2.5000000000000001E-3</v>
      </c>
      <c r="F1531" s="64">
        <v>2.5000000000000001E-3</v>
      </c>
      <c r="G1531" s="70"/>
      <c r="H1531" s="68" t="s">
        <v>162</v>
      </c>
      <c r="L1531" s="58"/>
      <c r="M1531" s="58"/>
      <c r="N1531" s="58"/>
      <c r="O1531" s="58"/>
      <c r="P1531" s="58"/>
      <c r="Q1531" s="58"/>
      <c r="R1531" s="58"/>
      <c r="S1531" s="58"/>
      <c r="T1531" s="58"/>
      <c r="U1531" s="58"/>
      <c r="V1531" s="58"/>
      <c r="W1531" s="58"/>
      <c r="X1531" s="58"/>
      <c r="Y1531" s="58"/>
      <c r="Z1531" s="58"/>
      <c r="AA1531" s="58"/>
      <c r="AB1531" s="58"/>
      <c r="AC1531" s="58"/>
      <c r="AD1531" s="58"/>
      <c r="AE1531" s="58"/>
      <c r="AF1531" s="58"/>
      <c r="AG1531" s="58"/>
      <c r="AH1531" s="58"/>
      <c r="AI1531" s="58"/>
      <c r="AJ1531" s="58"/>
      <c r="AK1531" s="58"/>
      <c r="AL1531" s="58"/>
      <c r="AM1531" s="58"/>
      <c r="AN1531" s="58"/>
      <c r="AO1531" s="58"/>
      <c r="AP1531" s="58"/>
      <c r="AQ1531" s="58"/>
      <c r="AR1531" s="58"/>
      <c r="AS1531" s="58"/>
      <c r="AT1531" s="58"/>
      <c r="AU1531" s="58"/>
      <c r="AV1531" s="58"/>
      <c r="AW1531" s="58"/>
      <c r="AX1531" s="58"/>
      <c r="AY1531" s="58"/>
      <c r="AZ1531" s="58"/>
      <c r="BA1531" s="58"/>
      <c r="BB1531" s="58"/>
      <c r="BC1531" s="58"/>
      <c r="BD1531" s="58"/>
      <c r="BE1531" s="58"/>
      <c r="BF1531" s="58"/>
      <c r="BG1531" s="58"/>
      <c r="BH1531" s="58"/>
      <c r="BI1531" s="58"/>
      <c r="BJ1531" s="58"/>
      <c r="BK1531" s="58"/>
      <c r="BL1531" s="58"/>
      <c r="BM1531" s="58"/>
      <c r="BN1531" s="58"/>
      <c r="BO1531" s="58"/>
      <c r="BP1531" s="58"/>
      <c r="BQ1531" s="58"/>
      <c r="BR1531" s="58"/>
      <c r="BS1531" s="58"/>
      <c r="BT1531" s="58"/>
      <c r="BU1531" s="58"/>
      <c r="BV1531" s="58"/>
      <c r="BW1531" s="58"/>
      <c r="BX1531" s="58"/>
      <c r="BY1531" s="58"/>
      <c r="BZ1531" s="58"/>
      <c r="CA1531" s="58"/>
      <c r="CB1531" s="58"/>
      <c r="CC1531" s="58"/>
      <c r="CD1531" s="58"/>
      <c r="CE1531" s="58"/>
      <c r="CF1531" s="58"/>
      <c r="CG1531" s="58"/>
      <c r="CH1531" s="58"/>
      <c r="CI1531" s="58"/>
      <c r="CJ1531" s="58"/>
      <c r="CK1531" s="71"/>
      <c r="CL1531" s="71"/>
      <c r="CM1531" s="71"/>
      <c r="CN1531" s="71"/>
      <c r="CO1531" s="71"/>
      <c r="CP1531" s="71"/>
      <c r="CQ1531" s="71"/>
      <c r="CR1531" s="71"/>
      <c r="CS1531" s="71"/>
      <c r="CT1531" s="71"/>
      <c r="CU1531" s="71"/>
      <c r="CV1531" s="71"/>
      <c r="CW1531" s="71"/>
      <c r="CX1531" s="71"/>
      <c r="CY1531" s="71"/>
      <c r="CZ1531" s="71"/>
      <c r="DA1531" s="71"/>
      <c r="DB1531" s="71"/>
      <c r="DC1531" s="71"/>
      <c r="DD1531" s="71"/>
      <c r="DE1531" s="71"/>
      <c r="DF1531" s="71"/>
    </row>
    <row r="1532" spans="1:110" s="57" customFormat="1" ht="12.75" customHeight="1" x14ac:dyDescent="0.2">
      <c r="A1532" s="72"/>
      <c r="B1532" s="63"/>
      <c r="C1532" s="60" t="s">
        <v>17</v>
      </c>
      <c r="D1532" s="60"/>
      <c r="E1532" s="64">
        <f t="shared" si="18"/>
        <v>2.69</v>
      </c>
      <c r="F1532" s="64">
        <v>2.69</v>
      </c>
      <c r="G1532" s="70"/>
      <c r="H1532" s="60"/>
      <c r="L1532" s="58"/>
      <c r="M1532" s="58"/>
      <c r="N1532" s="58"/>
      <c r="O1532" s="58"/>
      <c r="P1532" s="58"/>
      <c r="Q1532" s="58"/>
      <c r="R1532" s="58"/>
      <c r="S1532" s="58"/>
      <c r="T1532" s="58"/>
      <c r="U1532" s="58"/>
      <c r="V1532" s="58"/>
      <c r="W1532" s="58"/>
      <c r="X1532" s="58"/>
      <c r="Y1532" s="58"/>
      <c r="Z1532" s="58"/>
      <c r="AA1532" s="58"/>
      <c r="AB1532" s="58"/>
      <c r="AC1532" s="58"/>
      <c r="AD1532" s="58"/>
      <c r="AE1532" s="58"/>
      <c r="AF1532" s="58"/>
      <c r="AG1532" s="58"/>
      <c r="AH1532" s="58"/>
      <c r="AI1532" s="58"/>
      <c r="AJ1532" s="58"/>
      <c r="AK1532" s="58"/>
      <c r="AL1532" s="58"/>
      <c r="AM1532" s="58"/>
      <c r="AN1532" s="58"/>
      <c r="AO1532" s="58"/>
      <c r="AP1532" s="58"/>
      <c r="AQ1532" s="58"/>
      <c r="AR1532" s="58"/>
      <c r="AS1532" s="58"/>
      <c r="AT1532" s="58"/>
      <c r="AU1532" s="58"/>
      <c r="AV1532" s="58"/>
      <c r="AW1532" s="58"/>
      <c r="AX1532" s="58"/>
      <c r="AY1532" s="58"/>
      <c r="AZ1532" s="58"/>
      <c r="BA1532" s="58"/>
      <c r="BB1532" s="58"/>
      <c r="BC1532" s="58"/>
      <c r="BD1532" s="58"/>
      <c r="BE1532" s="58"/>
      <c r="BF1532" s="58"/>
      <c r="BG1532" s="58"/>
      <c r="BH1532" s="58"/>
      <c r="BI1532" s="58"/>
      <c r="BJ1532" s="58"/>
      <c r="BK1532" s="58"/>
      <c r="BL1532" s="58"/>
      <c r="BM1532" s="58"/>
      <c r="BN1532" s="58"/>
      <c r="BO1532" s="58"/>
      <c r="BP1532" s="58"/>
      <c r="BQ1532" s="58"/>
      <c r="BR1532" s="58"/>
      <c r="BS1532" s="58"/>
      <c r="BT1532" s="58"/>
      <c r="BU1532" s="58"/>
      <c r="BV1532" s="58"/>
      <c r="BW1532" s="58"/>
      <c r="BX1532" s="58"/>
      <c r="BY1532" s="58"/>
      <c r="BZ1532" s="58"/>
      <c r="CA1532" s="58"/>
      <c r="CB1532" s="58"/>
      <c r="CC1532" s="58"/>
      <c r="CD1532" s="58"/>
      <c r="CE1532" s="58"/>
      <c r="CF1532" s="58"/>
      <c r="CG1532" s="58"/>
      <c r="CH1532" s="58"/>
      <c r="CI1532" s="58"/>
      <c r="CJ1532" s="58"/>
      <c r="CK1532" s="71"/>
      <c r="CL1532" s="71"/>
      <c r="CM1532" s="71"/>
      <c r="CN1532" s="71"/>
      <c r="CO1532" s="71"/>
      <c r="CP1532" s="71"/>
      <c r="CQ1532" s="71"/>
      <c r="CR1532" s="71"/>
      <c r="CS1532" s="71"/>
      <c r="CT1532" s="71"/>
      <c r="CU1532" s="71"/>
      <c r="CV1532" s="71"/>
      <c r="CW1532" s="71"/>
      <c r="CX1532" s="71"/>
      <c r="CY1532" s="71"/>
      <c r="CZ1532" s="71"/>
      <c r="DA1532" s="71"/>
      <c r="DB1532" s="71"/>
      <c r="DC1532" s="71"/>
      <c r="DD1532" s="71"/>
      <c r="DE1532" s="71"/>
      <c r="DF1532" s="71"/>
    </row>
    <row r="1533" spans="1:110" s="57" customFormat="1" ht="12.75" customHeight="1" x14ac:dyDescent="0.2">
      <c r="A1533" s="72"/>
      <c r="B1533" s="63" t="s">
        <v>145</v>
      </c>
      <c r="C1533" s="60" t="s">
        <v>20</v>
      </c>
      <c r="D1533" s="60"/>
      <c r="E1533" s="64">
        <f t="shared" si="18"/>
        <v>0</v>
      </c>
      <c r="F1533" s="64"/>
      <c r="G1533" s="70"/>
      <c r="H1533" s="60"/>
      <c r="L1533" s="58"/>
      <c r="M1533" s="58"/>
      <c r="N1533" s="58"/>
      <c r="O1533" s="58"/>
      <c r="P1533" s="58"/>
      <c r="Q1533" s="58"/>
      <c r="R1533" s="58"/>
      <c r="S1533" s="58"/>
      <c r="T1533" s="58"/>
      <c r="U1533" s="58"/>
      <c r="V1533" s="58"/>
      <c r="W1533" s="58"/>
      <c r="X1533" s="58"/>
      <c r="Y1533" s="58"/>
      <c r="Z1533" s="58"/>
      <c r="AA1533" s="58"/>
      <c r="AB1533" s="58"/>
      <c r="AC1533" s="58"/>
      <c r="AD1533" s="58"/>
      <c r="AE1533" s="58"/>
      <c r="AF1533" s="58"/>
      <c r="AG1533" s="58"/>
      <c r="AH1533" s="58"/>
      <c r="AI1533" s="58"/>
      <c r="AJ1533" s="58"/>
      <c r="AK1533" s="58"/>
      <c r="AL1533" s="58"/>
      <c r="AM1533" s="58"/>
      <c r="AN1533" s="58"/>
      <c r="AO1533" s="58"/>
      <c r="AP1533" s="58"/>
      <c r="AQ1533" s="58"/>
      <c r="AR1533" s="58"/>
      <c r="AS1533" s="58"/>
      <c r="AT1533" s="58"/>
      <c r="AU1533" s="58"/>
      <c r="AV1533" s="58"/>
      <c r="AW1533" s="58"/>
      <c r="AX1533" s="58"/>
      <c r="AY1533" s="58"/>
      <c r="AZ1533" s="58"/>
      <c r="BA1533" s="58"/>
      <c r="BB1533" s="58"/>
      <c r="BC1533" s="58"/>
      <c r="BD1533" s="58"/>
      <c r="BE1533" s="58"/>
      <c r="BF1533" s="58"/>
      <c r="BG1533" s="58"/>
      <c r="BH1533" s="58"/>
      <c r="BI1533" s="58"/>
      <c r="BJ1533" s="58"/>
      <c r="BK1533" s="58"/>
      <c r="BL1533" s="58"/>
      <c r="BM1533" s="58"/>
      <c r="BN1533" s="58"/>
      <c r="BO1533" s="58"/>
      <c r="BP1533" s="58"/>
      <c r="BQ1533" s="58"/>
      <c r="BR1533" s="58"/>
      <c r="BS1533" s="58"/>
      <c r="BT1533" s="58"/>
      <c r="BU1533" s="58"/>
      <c r="BV1533" s="58"/>
      <c r="BW1533" s="58"/>
      <c r="BX1533" s="58"/>
      <c r="BY1533" s="58"/>
      <c r="BZ1533" s="58"/>
      <c r="CA1533" s="58"/>
      <c r="CB1533" s="58"/>
      <c r="CC1533" s="58"/>
      <c r="CD1533" s="58"/>
      <c r="CE1533" s="58"/>
      <c r="CF1533" s="58"/>
      <c r="CG1533" s="58"/>
      <c r="CH1533" s="58"/>
      <c r="CI1533" s="58"/>
      <c r="CJ1533" s="58"/>
      <c r="CK1533" s="71"/>
      <c r="CL1533" s="71"/>
      <c r="CM1533" s="71"/>
      <c r="CN1533" s="71"/>
      <c r="CO1533" s="71"/>
      <c r="CP1533" s="71"/>
      <c r="CQ1533" s="71"/>
      <c r="CR1533" s="71"/>
      <c r="CS1533" s="71"/>
      <c r="CT1533" s="71"/>
      <c r="CU1533" s="71"/>
      <c r="CV1533" s="71"/>
      <c r="CW1533" s="71"/>
      <c r="CX1533" s="71"/>
      <c r="CY1533" s="71"/>
      <c r="CZ1533" s="71"/>
      <c r="DA1533" s="71"/>
      <c r="DB1533" s="71"/>
      <c r="DC1533" s="71"/>
      <c r="DD1533" s="71"/>
      <c r="DE1533" s="71"/>
      <c r="DF1533" s="71"/>
    </row>
    <row r="1534" spans="1:110" s="57" customFormat="1" ht="12.75" customHeight="1" x14ac:dyDescent="0.2">
      <c r="A1534" s="72"/>
      <c r="B1534" s="63"/>
      <c r="C1534" s="60" t="s">
        <v>17</v>
      </c>
      <c r="D1534" s="60"/>
      <c r="E1534" s="64">
        <f t="shared" si="18"/>
        <v>0</v>
      </c>
      <c r="F1534" s="64"/>
      <c r="G1534" s="70"/>
      <c r="H1534" s="60"/>
      <c r="L1534" s="58"/>
      <c r="M1534" s="58"/>
      <c r="N1534" s="58"/>
      <c r="O1534" s="58"/>
      <c r="P1534" s="58"/>
      <c r="Q1534" s="58"/>
      <c r="R1534" s="58"/>
      <c r="S1534" s="58"/>
      <c r="T1534" s="58"/>
      <c r="U1534" s="58"/>
      <c r="V1534" s="58"/>
      <c r="W1534" s="58"/>
      <c r="X1534" s="58"/>
      <c r="Y1534" s="58"/>
      <c r="Z1534" s="58"/>
      <c r="AA1534" s="58"/>
      <c r="AB1534" s="58"/>
      <c r="AC1534" s="58"/>
      <c r="AD1534" s="58"/>
      <c r="AE1534" s="58"/>
      <c r="AF1534" s="58"/>
      <c r="AG1534" s="58"/>
      <c r="AH1534" s="58"/>
      <c r="AI1534" s="58"/>
      <c r="AJ1534" s="58"/>
      <c r="AK1534" s="58"/>
      <c r="AL1534" s="58"/>
      <c r="AM1534" s="58"/>
      <c r="AN1534" s="58"/>
      <c r="AO1534" s="58"/>
      <c r="AP1534" s="58"/>
      <c r="AQ1534" s="58"/>
      <c r="AR1534" s="58"/>
      <c r="AS1534" s="58"/>
      <c r="AT1534" s="58"/>
      <c r="AU1534" s="58"/>
      <c r="AV1534" s="58"/>
      <c r="AW1534" s="58"/>
      <c r="AX1534" s="58"/>
      <c r="AY1534" s="58"/>
      <c r="AZ1534" s="58"/>
      <c r="BA1534" s="58"/>
      <c r="BB1534" s="58"/>
      <c r="BC1534" s="58"/>
      <c r="BD1534" s="58"/>
      <c r="BE1534" s="58"/>
      <c r="BF1534" s="58"/>
      <c r="BG1534" s="58"/>
      <c r="BH1534" s="58"/>
      <c r="BI1534" s="58"/>
      <c r="BJ1534" s="58"/>
      <c r="BK1534" s="58"/>
      <c r="BL1534" s="58"/>
      <c r="BM1534" s="58"/>
      <c r="BN1534" s="58"/>
      <c r="BO1534" s="58"/>
      <c r="BP1534" s="58"/>
      <c r="BQ1534" s="58"/>
      <c r="BR1534" s="58"/>
      <c r="BS1534" s="58"/>
      <c r="BT1534" s="58"/>
      <c r="BU1534" s="58"/>
      <c r="BV1534" s="58"/>
      <c r="BW1534" s="58"/>
      <c r="BX1534" s="58"/>
      <c r="BY1534" s="58"/>
      <c r="BZ1534" s="58"/>
      <c r="CA1534" s="58"/>
      <c r="CB1534" s="58"/>
      <c r="CC1534" s="58"/>
      <c r="CD1534" s="58"/>
      <c r="CE1534" s="58"/>
      <c r="CF1534" s="58"/>
      <c r="CG1534" s="58"/>
      <c r="CH1534" s="58"/>
      <c r="CI1534" s="58"/>
      <c r="CJ1534" s="58"/>
      <c r="CK1534" s="71"/>
      <c r="CL1534" s="71"/>
      <c r="CM1534" s="71"/>
      <c r="CN1534" s="71"/>
      <c r="CO1534" s="71"/>
      <c r="CP1534" s="71"/>
      <c r="CQ1534" s="71"/>
      <c r="CR1534" s="71"/>
      <c r="CS1534" s="71"/>
      <c r="CT1534" s="71"/>
      <c r="CU1534" s="71"/>
      <c r="CV1534" s="71"/>
      <c r="CW1534" s="71"/>
      <c r="CX1534" s="71"/>
      <c r="CY1534" s="71"/>
      <c r="CZ1534" s="71"/>
      <c r="DA1534" s="71"/>
      <c r="DB1534" s="71"/>
      <c r="DC1534" s="71"/>
      <c r="DD1534" s="71"/>
      <c r="DE1534" s="71"/>
      <c r="DF1534" s="71"/>
    </row>
    <row r="1535" spans="1:110" s="57" customFormat="1" ht="12.75" customHeight="1" x14ac:dyDescent="0.2">
      <c r="A1535" s="72"/>
      <c r="B1535" s="67" t="s">
        <v>147</v>
      </c>
      <c r="C1535" s="60" t="s">
        <v>148</v>
      </c>
      <c r="D1535" s="60"/>
      <c r="E1535" s="64">
        <f t="shared" si="18"/>
        <v>0</v>
      </c>
      <c r="F1535" s="64"/>
      <c r="G1535" s="70"/>
      <c r="H1535" s="60"/>
      <c r="L1535" s="58"/>
      <c r="M1535" s="58"/>
      <c r="N1535" s="58"/>
      <c r="O1535" s="58"/>
      <c r="P1535" s="58"/>
      <c r="Q1535" s="58"/>
      <c r="R1535" s="58"/>
      <c r="S1535" s="58"/>
      <c r="T1535" s="58"/>
      <c r="U1535" s="58"/>
      <c r="V1535" s="58"/>
      <c r="W1535" s="58"/>
      <c r="X1535" s="58"/>
      <c r="Y1535" s="58"/>
      <c r="Z1535" s="58"/>
      <c r="AA1535" s="58"/>
      <c r="AB1535" s="58"/>
      <c r="AC1535" s="58"/>
      <c r="AD1535" s="58"/>
      <c r="AE1535" s="58"/>
      <c r="AF1535" s="58"/>
      <c r="AG1535" s="58"/>
      <c r="AH1535" s="58"/>
      <c r="AI1535" s="58"/>
      <c r="AJ1535" s="58"/>
      <c r="AK1535" s="58"/>
      <c r="AL1535" s="58"/>
      <c r="AM1535" s="58"/>
      <c r="AN1535" s="58"/>
      <c r="AO1535" s="58"/>
      <c r="AP1535" s="58"/>
      <c r="AQ1535" s="58"/>
      <c r="AR1535" s="58"/>
      <c r="AS1535" s="58"/>
      <c r="AT1535" s="58"/>
      <c r="AU1535" s="58"/>
      <c r="AV1535" s="58"/>
      <c r="AW1535" s="58"/>
      <c r="AX1535" s="58"/>
      <c r="AY1535" s="58"/>
      <c r="AZ1535" s="58"/>
      <c r="BA1535" s="58"/>
      <c r="BB1535" s="58"/>
      <c r="BC1535" s="58"/>
      <c r="BD1535" s="58"/>
      <c r="BE1535" s="58"/>
      <c r="BF1535" s="58"/>
      <c r="BG1535" s="58"/>
      <c r="BH1535" s="58"/>
      <c r="BI1535" s="58"/>
      <c r="BJ1535" s="58"/>
      <c r="BK1535" s="58"/>
      <c r="BL1535" s="58"/>
      <c r="BM1535" s="58"/>
      <c r="BN1535" s="58"/>
      <c r="BO1535" s="58"/>
      <c r="BP1535" s="58"/>
      <c r="BQ1535" s="58"/>
      <c r="BR1535" s="58"/>
      <c r="BS1535" s="58"/>
      <c r="BT1535" s="58"/>
      <c r="BU1535" s="58"/>
      <c r="BV1535" s="58"/>
      <c r="BW1535" s="58"/>
      <c r="BX1535" s="58"/>
      <c r="BY1535" s="58"/>
      <c r="BZ1535" s="58"/>
      <c r="CA1535" s="58"/>
      <c r="CB1535" s="58"/>
      <c r="CC1535" s="58"/>
      <c r="CD1535" s="58"/>
      <c r="CE1535" s="58"/>
      <c r="CF1535" s="58"/>
      <c r="CG1535" s="58"/>
      <c r="CH1535" s="58"/>
      <c r="CI1535" s="58"/>
      <c r="CJ1535" s="58"/>
      <c r="CK1535" s="71"/>
      <c r="CL1535" s="71"/>
      <c r="CM1535" s="71"/>
      <c r="CN1535" s="71"/>
      <c r="CO1535" s="71"/>
      <c r="CP1535" s="71"/>
      <c r="CQ1535" s="71"/>
      <c r="CR1535" s="71"/>
      <c r="CS1535" s="71"/>
      <c r="CT1535" s="71"/>
      <c r="CU1535" s="71"/>
      <c r="CV1535" s="71"/>
      <c r="CW1535" s="71"/>
      <c r="CX1535" s="71"/>
      <c r="CY1535" s="71"/>
      <c r="CZ1535" s="71"/>
      <c r="DA1535" s="71"/>
      <c r="DB1535" s="71"/>
      <c r="DC1535" s="71"/>
      <c r="DD1535" s="71"/>
      <c r="DE1535" s="71"/>
      <c r="DF1535" s="71"/>
    </row>
    <row r="1536" spans="1:110" s="57" customFormat="1" ht="12.75" customHeight="1" x14ac:dyDescent="0.2">
      <c r="A1536" s="72"/>
      <c r="B1536" s="67"/>
      <c r="C1536" s="60" t="s">
        <v>17</v>
      </c>
      <c r="D1536" s="60"/>
      <c r="E1536" s="64">
        <f t="shared" si="18"/>
        <v>0</v>
      </c>
      <c r="F1536" s="64"/>
      <c r="G1536" s="70"/>
      <c r="H1536" s="60"/>
      <c r="L1536" s="58"/>
      <c r="M1536" s="58"/>
      <c r="N1536" s="58"/>
      <c r="O1536" s="58"/>
      <c r="P1536" s="58"/>
      <c r="Q1536" s="58"/>
      <c r="R1536" s="58"/>
      <c r="S1536" s="58"/>
      <c r="T1536" s="58"/>
      <c r="U1536" s="58"/>
      <c r="V1536" s="58"/>
      <c r="W1536" s="58"/>
      <c r="X1536" s="58"/>
      <c r="Y1536" s="58"/>
      <c r="Z1536" s="58"/>
      <c r="AA1536" s="58"/>
      <c r="AB1536" s="58"/>
      <c r="AC1536" s="58"/>
      <c r="AD1536" s="58"/>
      <c r="AE1536" s="58"/>
      <c r="AF1536" s="58"/>
      <c r="AG1536" s="58"/>
      <c r="AH1536" s="58"/>
      <c r="AI1536" s="58"/>
      <c r="AJ1536" s="58"/>
      <c r="AK1536" s="58"/>
      <c r="AL1536" s="58"/>
      <c r="AM1536" s="58"/>
      <c r="AN1536" s="58"/>
      <c r="AO1536" s="58"/>
      <c r="AP1536" s="58"/>
      <c r="AQ1536" s="58"/>
      <c r="AR1536" s="58"/>
      <c r="AS1536" s="58"/>
      <c r="AT1536" s="58"/>
      <c r="AU1536" s="58"/>
      <c r="AV1536" s="58"/>
      <c r="AW1536" s="58"/>
      <c r="AX1536" s="58"/>
      <c r="AY1536" s="58"/>
      <c r="AZ1536" s="58"/>
      <c r="BA1536" s="58"/>
      <c r="BB1536" s="58"/>
      <c r="BC1536" s="58"/>
      <c r="BD1536" s="58"/>
      <c r="BE1536" s="58"/>
      <c r="BF1536" s="58"/>
      <c r="BG1536" s="58"/>
      <c r="BH1536" s="58"/>
      <c r="BI1536" s="58"/>
      <c r="BJ1536" s="58"/>
      <c r="BK1536" s="58"/>
      <c r="BL1536" s="58"/>
      <c r="BM1536" s="58"/>
      <c r="BN1536" s="58"/>
      <c r="BO1536" s="58"/>
      <c r="BP1536" s="58"/>
      <c r="BQ1536" s="58"/>
      <c r="BR1536" s="58"/>
      <c r="BS1536" s="58"/>
      <c r="BT1536" s="58"/>
      <c r="BU1536" s="58"/>
      <c r="BV1536" s="58"/>
      <c r="BW1536" s="58"/>
      <c r="BX1536" s="58"/>
      <c r="BY1536" s="58"/>
      <c r="BZ1536" s="58"/>
      <c r="CA1536" s="58"/>
      <c r="CB1536" s="58"/>
      <c r="CC1536" s="58"/>
      <c r="CD1536" s="58"/>
      <c r="CE1536" s="58"/>
      <c r="CF1536" s="58"/>
      <c r="CG1536" s="58"/>
      <c r="CH1536" s="58"/>
      <c r="CI1536" s="58"/>
      <c r="CJ1536" s="58"/>
      <c r="CK1536" s="71"/>
      <c r="CL1536" s="71"/>
      <c r="CM1536" s="71"/>
      <c r="CN1536" s="71"/>
      <c r="CO1536" s="71"/>
      <c r="CP1536" s="71"/>
      <c r="CQ1536" s="71"/>
      <c r="CR1536" s="71"/>
      <c r="CS1536" s="71"/>
      <c r="CT1536" s="71"/>
      <c r="CU1536" s="71"/>
      <c r="CV1536" s="71"/>
      <c r="CW1536" s="71"/>
      <c r="CX1536" s="71"/>
      <c r="CY1536" s="71"/>
      <c r="CZ1536" s="71"/>
      <c r="DA1536" s="71"/>
      <c r="DB1536" s="71"/>
      <c r="DC1536" s="71"/>
      <c r="DD1536" s="71"/>
      <c r="DE1536" s="71"/>
      <c r="DF1536" s="71"/>
    </row>
    <row r="1537" spans="1:110" s="57" customFormat="1" ht="12.75" customHeight="1" x14ac:dyDescent="0.2">
      <c r="A1537" s="72"/>
      <c r="B1537" s="63" t="s">
        <v>150</v>
      </c>
      <c r="C1537" s="60" t="s">
        <v>64</v>
      </c>
      <c r="D1537" s="68"/>
      <c r="E1537" s="64">
        <f t="shared" si="18"/>
        <v>0</v>
      </c>
      <c r="F1537" s="64"/>
      <c r="G1537" s="70"/>
      <c r="H1537" s="68"/>
      <c r="L1537" s="58"/>
      <c r="M1537" s="58"/>
      <c r="N1537" s="58"/>
      <c r="O1537" s="58"/>
      <c r="P1537" s="58"/>
      <c r="Q1537" s="58"/>
      <c r="R1537" s="58"/>
      <c r="S1537" s="58"/>
      <c r="T1537" s="58"/>
      <c r="U1537" s="58"/>
      <c r="V1537" s="58"/>
      <c r="W1537" s="58"/>
      <c r="X1537" s="58"/>
      <c r="Y1537" s="58"/>
      <c r="Z1537" s="58"/>
      <c r="AA1537" s="58"/>
      <c r="AB1537" s="58"/>
      <c r="AC1537" s="58"/>
      <c r="AD1537" s="58"/>
      <c r="AE1537" s="58"/>
      <c r="AF1537" s="58"/>
      <c r="AG1537" s="58"/>
      <c r="AH1537" s="58"/>
      <c r="AI1537" s="58"/>
      <c r="AJ1537" s="58"/>
      <c r="AK1537" s="58"/>
      <c r="AL1537" s="58"/>
      <c r="AM1537" s="58"/>
      <c r="AN1537" s="58"/>
      <c r="AO1537" s="58"/>
      <c r="AP1537" s="58"/>
      <c r="AQ1537" s="58"/>
      <c r="AR1537" s="58"/>
      <c r="AS1537" s="58"/>
      <c r="AT1537" s="58"/>
      <c r="AU1537" s="58"/>
      <c r="AV1537" s="58"/>
      <c r="AW1537" s="58"/>
      <c r="AX1537" s="58"/>
      <c r="AY1537" s="58"/>
      <c r="AZ1537" s="58"/>
      <c r="BA1537" s="58"/>
      <c r="BB1537" s="58"/>
      <c r="BC1537" s="58"/>
      <c r="BD1537" s="58"/>
      <c r="BE1537" s="58"/>
      <c r="BF1537" s="58"/>
      <c r="BG1537" s="58"/>
      <c r="BH1537" s="58"/>
      <c r="BI1537" s="58"/>
      <c r="BJ1537" s="58"/>
      <c r="BK1537" s="58"/>
      <c r="BL1537" s="58"/>
      <c r="BM1537" s="58"/>
      <c r="BN1537" s="58"/>
      <c r="BO1537" s="58"/>
      <c r="BP1537" s="58"/>
      <c r="BQ1537" s="58"/>
      <c r="BR1537" s="58"/>
      <c r="BS1537" s="58"/>
      <c r="BT1537" s="58"/>
      <c r="BU1537" s="58"/>
      <c r="BV1537" s="58"/>
      <c r="BW1537" s="58"/>
      <c r="BX1537" s="58"/>
      <c r="BY1537" s="58"/>
      <c r="BZ1537" s="58"/>
      <c r="CA1537" s="58"/>
      <c r="CB1537" s="58"/>
      <c r="CC1537" s="58"/>
      <c r="CD1537" s="58"/>
      <c r="CE1537" s="58"/>
      <c r="CF1537" s="58"/>
      <c r="CG1537" s="58"/>
      <c r="CH1537" s="58"/>
      <c r="CI1537" s="58"/>
      <c r="CJ1537" s="58"/>
      <c r="CK1537" s="71"/>
      <c r="CL1537" s="71"/>
      <c r="CM1537" s="71"/>
      <c r="CN1537" s="71"/>
      <c r="CO1537" s="71"/>
      <c r="CP1537" s="71"/>
      <c r="CQ1537" s="71"/>
      <c r="CR1537" s="71"/>
      <c r="CS1537" s="71"/>
      <c r="CT1537" s="71"/>
      <c r="CU1537" s="71"/>
      <c r="CV1537" s="71"/>
      <c r="CW1537" s="71"/>
      <c r="CX1537" s="71"/>
      <c r="CY1537" s="71"/>
      <c r="CZ1537" s="71"/>
      <c r="DA1537" s="71"/>
      <c r="DB1537" s="71"/>
      <c r="DC1537" s="71"/>
      <c r="DD1537" s="71"/>
      <c r="DE1537" s="71"/>
      <c r="DF1537" s="71"/>
    </row>
    <row r="1538" spans="1:110" s="57" customFormat="1" ht="12.75" customHeight="1" x14ac:dyDescent="0.2">
      <c r="A1538" s="76"/>
      <c r="B1538" s="63"/>
      <c r="C1538" s="60" t="s">
        <v>17</v>
      </c>
      <c r="D1538" s="68"/>
      <c r="E1538" s="64">
        <f t="shared" si="18"/>
        <v>0</v>
      </c>
      <c r="F1538" s="64"/>
      <c r="G1538" s="70"/>
      <c r="H1538" s="68"/>
      <c r="L1538" s="58"/>
      <c r="M1538" s="58"/>
      <c r="N1538" s="58"/>
      <c r="O1538" s="58"/>
      <c r="P1538" s="58"/>
      <c r="Q1538" s="58"/>
      <c r="R1538" s="58"/>
      <c r="S1538" s="58"/>
      <c r="T1538" s="58"/>
      <c r="U1538" s="58"/>
      <c r="V1538" s="58"/>
      <c r="W1538" s="58"/>
      <c r="X1538" s="58"/>
      <c r="Y1538" s="58"/>
      <c r="Z1538" s="58"/>
      <c r="AA1538" s="58"/>
      <c r="AB1538" s="58"/>
      <c r="AC1538" s="58"/>
      <c r="AD1538" s="58"/>
      <c r="AE1538" s="58"/>
      <c r="AF1538" s="58"/>
      <c r="AG1538" s="58"/>
      <c r="AH1538" s="58"/>
      <c r="AI1538" s="58"/>
      <c r="AJ1538" s="58"/>
      <c r="AK1538" s="58"/>
      <c r="AL1538" s="58"/>
      <c r="AM1538" s="58"/>
      <c r="AN1538" s="58"/>
      <c r="AO1538" s="58"/>
      <c r="AP1538" s="58"/>
      <c r="AQ1538" s="58"/>
      <c r="AR1538" s="58"/>
      <c r="AS1538" s="58"/>
      <c r="AT1538" s="58"/>
      <c r="AU1538" s="58"/>
      <c r="AV1538" s="58"/>
      <c r="AW1538" s="58"/>
      <c r="AX1538" s="58"/>
      <c r="AY1538" s="58"/>
      <c r="AZ1538" s="58"/>
      <c r="BA1538" s="58"/>
      <c r="BB1538" s="58"/>
      <c r="BC1538" s="58"/>
      <c r="BD1538" s="58"/>
      <c r="BE1538" s="58"/>
      <c r="BF1538" s="58"/>
      <c r="BG1538" s="58"/>
      <c r="BH1538" s="58"/>
      <c r="BI1538" s="58"/>
      <c r="BJ1538" s="58"/>
      <c r="BK1538" s="58"/>
      <c r="BL1538" s="58"/>
      <c r="BM1538" s="58"/>
      <c r="BN1538" s="58"/>
      <c r="BO1538" s="58"/>
      <c r="BP1538" s="58"/>
      <c r="BQ1538" s="58"/>
      <c r="BR1538" s="58"/>
      <c r="BS1538" s="58"/>
      <c r="BT1538" s="58"/>
      <c r="BU1538" s="58"/>
      <c r="BV1538" s="58"/>
      <c r="BW1538" s="58"/>
      <c r="BX1538" s="58"/>
      <c r="BY1538" s="58"/>
      <c r="BZ1538" s="58"/>
      <c r="CA1538" s="58"/>
      <c r="CB1538" s="58"/>
      <c r="CC1538" s="58"/>
      <c r="CD1538" s="58"/>
      <c r="CE1538" s="58"/>
      <c r="CF1538" s="58"/>
      <c r="CG1538" s="58"/>
      <c r="CH1538" s="58"/>
      <c r="CI1538" s="58"/>
      <c r="CJ1538" s="58"/>
      <c r="CK1538" s="71"/>
      <c r="CL1538" s="71"/>
      <c r="CM1538" s="71"/>
      <c r="CN1538" s="71"/>
      <c r="CO1538" s="71"/>
      <c r="CP1538" s="71"/>
      <c r="CQ1538" s="71"/>
      <c r="CR1538" s="71"/>
      <c r="CS1538" s="71"/>
      <c r="CT1538" s="71"/>
      <c r="CU1538" s="71"/>
      <c r="CV1538" s="71"/>
      <c r="CW1538" s="71"/>
      <c r="CX1538" s="71"/>
      <c r="CY1538" s="71"/>
      <c r="CZ1538" s="71"/>
      <c r="DA1538" s="71"/>
      <c r="DB1538" s="71"/>
      <c r="DC1538" s="71"/>
      <c r="DD1538" s="71"/>
      <c r="DE1538" s="71"/>
      <c r="DF1538" s="71"/>
    </row>
    <row r="1539" spans="1:110" s="71" customFormat="1" ht="12.75" customHeight="1" x14ac:dyDescent="0.2">
      <c r="A1539" s="18">
        <v>68</v>
      </c>
      <c r="B1539" s="69" t="s">
        <v>217</v>
      </c>
      <c r="C1539" s="60" t="s">
        <v>19</v>
      </c>
      <c r="D1539" s="68"/>
      <c r="E1539" s="70">
        <f t="shared" si="18"/>
        <v>1</v>
      </c>
      <c r="F1539" s="70">
        <v>1</v>
      </c>
      <c r="G1539" s="70"/>
      <c r="H1539" s="68"/>
      <c r="I1539" s="57"/>
      <c r="J1539" s="57"/>
      <c r="K1539" s="57"/>
      <c r="L1539" s="58"/>
      <c r="M1539" s="58"/>
      <c r="N1539" s="58"/>
      <c r="O1539" s="58"/>
      <c r="P1539" s="58"/>
      <c r="Q1539" s="58"/>
      <c r="R1539" s="58"/>
      <c r="S1539" s="58"/>
      <c r="T1539" s="58"/>
      <c r="U1539" s="58"/>
      <c r="V1539" s="58"/>
      <c r="W1539" s="58"/>
      <c r="X1539" s="58"/>
      <c r="Y1539" s="58"/>
      <c r="Z1539" s="58"/>
      <c r="AA1539" s="58"/>
      <c r="AB1539" s="58"/>
      <c r="AC1539" s="58"/>
      <c r="AD1539" s="58"/>
      <c r="AE1539" s="58"/>
      <c r="AF1539" s="58"/>
      <c r="AG1539" s="58"/>
      <c r="AH1539" s="58"/>
      <c r="AI1539" s="58"/>
      <c r="AJ1539" s="58"/>
      <c r="AK1539" s="58"/>
      <c r="AL1539" s="58"/>
      <c r="AM1539" s="58"/>
      <c r="AN1539" s="58"/>
      <c r="AO1539" s="58"/>
      <c r="AP1539" s="58"/>
      <c r="AQ1539" s="58"/>
      <c r="AR1539" s="58"/>
      <c r="AS1539" s="58"/>
      <c r="AT1539" s="58"/>
      <c r="AU1539" s="58"/>
      <c r="AV1539" s="58"/>
      <c r="AW1539" s="58"/>
      <c r="AX1539" s="58"/>
      <c r="AY1539" s="58"/>
      <c r="AZ1539" s="58"/>
      <c r="BA1539" s="58"/>
      <c r="BB1539" s="58"/>
      <c r="BC1539" s="58"/>
      <c r="BD1539" s="58"/>
      <c r="BE1539" s="58"/>
      <c r="BF1539" s="58"/>
      <c r="BG1539" s="58"/>
      <c r="BH1539" s="58"/>
      <c r="BI1539" s="58"/>
      <c r="BJ1539" s="58"/>
      <c r="BK1539" s="58"/>
      <c r="BL1539" s="58"/>
      <c r="BM1539" s="58"/>
      <c r="BN1539" s="58"/>
      <c r="BO1539" s="58"/>
      <c r="BP1539" s="58"/>
      <c r="BQ1539" s="58"/>
      <c r="BR1539" s="58"/>
      <c r="BS1539" s="58"/>
      <c r="BT1539" s="58"/>
      <c r="BU1539" s="58"/>
      <c r="BV1539" s="58"/>
      <c r="BW1539" s="58"/>
      <c r="BX1539" s="58"/>
      <c r="BY1539" s="58"/>
      <c r="BZ1539" s="58"/>
      <c r="CA1539" s="58"/>
      <c r="CB1539" s="58"/>
      <c r="CC1539" s="58"/>
      <c r="CD1539" s="58"/>
      <c r="CE1539" s="58"/>
      <c r="CF1539" s="58"/>
      <c r="CG1539" s="58"/>
      <c r="CH1539" s="58"/>
      <c r="CI1539" s="58"/>
      <c r="CJ1539" s="58"/>
    </row>
    <row r="1540" spans="1:110" s="71" customFormat="1" ht="12.75" customHeight="1" x14ac:dyDescent="0.2">
      <c r="A1540" s="72"/>
      <c r="B1540" s="73"/>
      <c r="C1540" s="60" t="s">
        <v>17</v>
      </c>
      <c r="D1540" s="61"/>
      <c r="E1540" s="70">
        <f t="shared" si="18"/>
        <v>6.4050000000000002</v>
      </c>
      <c r="F1540" s="70">
        <f>F1542+F1544+F1546+F1548</f>
        <v>6.4050000000000002</v>
      </c>
      <c r="G1540" s="70">
        <f>G1542+G1544+G1546+G1548</f>
        <v>0</v>
      </c>
      <c r="H1540" s="61"/>
      <c r="I1540" s="57"/>
      <c r="J1540" s="57"/>
      <c r="K1540" s="57"/>
      <c r="L1540" s="58"/>
      <c r="M1540" s="58"/>
      <c r="N1540" s="58"/>
      <c r="O1540" s="58"/>
      <c r="P1540" s="58"/>
      <c r="Q1540" s="58"/>
      <c r="R1540" s="58"/>
      <c r="S1540" s="58"/>
      <c r="T1540" s="58"/>
      <c r="U1540" s="58"/>
      <c r="V1540" s="58"/>
      <c r="W1540" s="58"/>
      <c r="X1540" s="58"/>
      <c r="Y1540" s="58"/>
      <c r="Z1540" s="58"/>
      <c r="AA1540" s="58"/>
      <c r="AB1540" s="58"/>
      <c r="AC1540" s="58"/>
      <c r="AD1540" s="58"/>
      <c r="AE1540" s="58"/>
      <c r="AF1540" s="58"/>
      <c r="AG1540" s="58"/>
      <c r="AH1540" s="58"/>
      <c r="AI1540" s="58"/>
      <c r="AJ1540" s="58"/>
      <c r="AK1540" s="58"/>
      <c r="AL1540" s="58"/>
      <c r="AM1540" s="58"/>
      <c r="AN1540" s="58"/>
      <c r="AO1540" s="58"/>
      <c r="AP1540" s="58"/>
      <c r="AQ1540" s="58"/>
      <c r="AR1540" s="58"/>
      <c r="AS1540" s="58"/>
      <c r="AT1540" s="58"/>
      <c r="AU1540" s="58"/>
      <c r="AV1540" s="58"/>
      <c r="AW1540" s="58"/>
      <c r="AX1540" s="58"/>
      <c r="AY1540" s="58"/>
      <c r="AZ1540" s="58"/>
      <c r="BA1540" s="58"/>
      <c r="BB1540" s="58"/>
      <c r="BC1540" s="58"/>
      <c r="BD1540" s="58"/>
      <c r="BE1540" s="58"/>
      <c r="BF1540" s="58"/>
      <c r="BG1540" s="58"/>
      <c r="BH1540" s="58"/>
      <c r="BI1540" s="58"/>
      <c r="BJ1540" s="58"/>
      <c r="BK1540" s="58"/>
      <c r="BL1540" s="58"/>
      <c r="BM1540" s="58"/>
      <c r="BN1540" s="58"/>
      <c r="BO1540" s="58"/>
      <c r="BP1540" s="58"/>
      <c r="BQ1540" s="58"/>
      <c r="BR1540" s="58"/>
      <c r="BS1540" s="58"/>
      <c r="BT1540" s="58"/>
      <c r="BU1540" s="58"/>
      <c r="BV1540" s="58"/>
      <c r="BW1540" s="58"/>
      <c r="BX1540" s="58"/>
      <c r="BY1540" s="58"/>
      <c r="BZ1540" s="58"/>
      <c r="CA1540" s="58"/>
      <c r="CB1540" s="58"/>
      <c r="CC1540" s="58"/>
      <c r="CD1540" s="58"/>
      <c r="CE1540" s="58"/>
      <c r="CF1540" s="58"/>
      <c r="CG1540" s="58"/>
      <c r="CH1540" s="58"/>
      <c r="CI1540" s="58"/>
      <c r="CJ1540" s="58"/>
    </row>
    <row r="1541" spans="1:110" s="71" customFormat="1" ht="12.75" customHeight="1" x14ac:dyDescent="0.2">
      <c r="A1541" s="72"/>
      <c r="B1541" s="63" t="s">
        <v>143</v>
      </c>
      <c r="C1541" s="60" t="s">
        <v>20</v>
      </c>
      <c r="D1541" s="60"/>
      <c r="E1541" s="70">
        <f t="shared" si="18"/>
        <v>0</v>
      </c>
      <c r="F1541" s="70"/>
      <c r="G1541" s="70"/>
      <c r="H1541" s="60"/>
      <c r="I1541" s="57"/>
      <c r="J1541" s="57"/>
      <c r="K1541" s="57"/>
      <c r="L1541" s="58"/>
      <c r="M1541" s="58"/>
      <c r="N1541" s="58"/>
      <c r="O1541" s="58"/>
      <c r="P1541" s="58"/>
      <c r="Q1541" s="58"/>
      <c r="R1541" s="58"/>
      <c r="S1541" s="58"/>
      <c r="T1541" s="58"/>
      <c r="U1541" s="58"/>
      <c r="V1541" s="58"/>
      <c r="W1541" s="58"/>
      <c r="X1541" s="58"/>
      <c r="Y1541" s="58"/>
      <c r="Z1541" s="58"/>
      <c r="AA1541" s="58"/>
      <c r="AB1541" s="58"/>
      <c r="AC1541" s="58"/>
      <c r="AD1541" s="58"/>
      <c r="AE1541" s="58"/>
      <c r="AF1541" s="58"/>
      <c r="AG1541" s="58"/>
      <c r="AH1541" s="58"/>
      <c r="AI1541" s="58"/>
      <c r="AJ1541" s="58"/>
      <c r="AK1541" s="58"/>
      <c r="AL1541" s="58"/>
      <c r="AM1541" s="58"/>
      <c r="AN1541" s="58"/>
      <c r="AO1541" s="58"/>
      <c r="AP1541" s="58"/>
      <c r="AQ1541" s="58"/>
      <c r="AR1541" s="58"/>
      <c r="AS1541" s="58"/>
      <c r="AT1541" s="58"/>
      <c r="AU1541" s="58"/>
      <c r="AV1541" s="58"/>
      <c r="AW1541" s="58"/>
      <c r="AX1541" s="58"/>
      <c r="AY1541" s="58"/>
      <c r="AZ1541" s="58"/>
      <c r="BA1541" s="58"/>
      <c r="BB1541" s="58"/>
      <c r="BC1541" s="58"/>
      <c r="BD1541" s="58"/>
      <c r="BE1541" s="58"/>
      <c r="BF1541" s="58"/>
      <c r="BG1541" s="58"/>
      <c r="BH1541" s="58"/>
      <c r="BI1541" s="58"/>
      <c r="BJ1541" s="58"/>
      <c r="BK1541" s="58"/>
      <c r="BL1541" s="58"/>
      <c r="BM1541" s="58"/>
      <c r="BN1541" s="58"/>
      <c r="BO1541" s="58"/>
      <c r="BP1541" s="58"/>
      <c r="BQ1541" s="58"/>
      <c r="BR1541" s="58"/>
      <c r="BS1541" s="58"/>
      <c r="BT1541" s="58"/>
      <c r="BU1541" s="58"/>
      <c r="BV1541" s="58"/>
      <c r="BW1541" s="58"/>
      <c r="BX1541" s="58"/>
      <c r="BY1541" s="58"/>
      <c r="BZ1541" s="58"/>
      <c r="CA1541" s="58"/>
      <c r="CB1541" s="58"/>
      <c r="CC1541" s="58"/>
      <c r="CD1541" s="58"/>
      <c r="CE1541" s="58"/>
      <c r="CF1541" s="58"/>
      <c r="CG1541" s="58"/>
      <c r="CH1541" s="58"/>
      <c r="CI1541" s="58"/>
      <c r="CJ1541" s="58"/>
    </row>
    <row r="1542" spans="1:110" s="71" customFormat="1" ht="12.75" customHeight="1" x14ac:dyDescent="0.2">
      <c r="A1542" s="72"/>
      <c r="B1542" s="63"/>
      <c r="C1542" s="60" t="s">
        <v>17</v>
      </c>
      <c r="D1542" s="60"/>
      <c r="E1542" s="70">
        <f t="shared" si="18"/>
        <v>0</v>
      </c>
      <c r="F1542" s="70"/>
      <c r="G1542" s="70"/>
      <c r="H1542" s="60"/>
      <c r="I1542" s="57"/>
      <c r="J1542" s="57"/>
      <c r="K1542" s="57"/>
      <c r="L1542" s="58"/>
      <c r="M1542" s="58"/>
      <c r="N1542" s="58"/>
      <c r="O1542" s="58"/>
      <c r="P1542" s="58"/>
      <c r="Q1542" s="58"/>
      <c r="R1542" s="58"/>
      <c r="S1542" s="58"/>
      <c r="T1542" s="58"/>
      <c r="U1542" s="58"/>
      <c r="V1542" s="58"/>
      <c r="W1542" s="58"/>
      <c r="X1542" s="58"/>
      <c r="Y1542" s="58"/>
      <c r="Z1542" s="58"/>
      <c r="AA1542" s="58"/>
      <c r="AB1542" s="58"/>
      <c r="AC1542" s="58"/>
      <c r="AD1542" s="58"/>
      <c r="AE1542" s="58"/>
      <c r="AF1542" s="58"/>
      <c r="AG1542" s="58"/>
      <c r="AH1542" s="58"/>
      <c r="AI1542" s="58"/>
      <c r="AJ1542" s="58"/>
      <c r="AK1542" s="58"/>
      <c r="AL1542" s="58"/>
      <c r="AM1542" s="58"/>
      <c r="AN1542" s="58"/>
      <c r="AO1542" s="58"/>
      <c r="AP1542" s="58"/>
      <c r="AQ1542" s="58"/>
      <c r="AR1542" s="58"/>
      <c r="AS1542" s="58"/>
      <c r="AT1542" s="58"/>
      <c r="AU1542" s="58"/>
      <c r="AV1542" s="58"/>
      <c r="AW1542" s="58"/>
      <c r="AX1542" s="58"/>
      <c r="AY1542" s="58"/>
      <c r="AZ1542" s="58"/>
      <c r="BA1542" s="58"/>
      <c r="BB1542" s="58"/>
      <c r="BC1542" s="58"/>
      <c r="BD1542" s="58"/>
      <c r="BE1542" s="58"/>
      <c r="BF1542" s="58"/>
      <c r="BG1542" s="58"/>
      <c r="BH1542" s="58"/>
      <c r="BI1542" s="58"/>
      <c r="BJ1542" s="58"/>
      <c r="BK1542" s="58"/>
      <c r="BL1542" s="58"/>
      <c r="BM1542" s="58"/>
      <c r="BN1542" s="58"/>
      <c r="BO1542" s="58"/>
      <c r="BP1542" s="58"/>
      <c r="BQ1542" s="58"/>
      <c r="BR1542" s="58"/>
      <c r="BS1542" s="58"/>
      <c r="BT1542" s="58"/>
      <c r="BU1542" s="58"/>
      <c r="BV1542" s="58"/>
      <c r="BW1542" s="58"/>
      <c r="BX1542" s="58"/>
      <c r="BY1542" s="58"/>
      <c r="BZ1542" s="58"/>
      <c r="CA1542" s="58"/>
      <c r="CB1542" s="58"/>
      <c r="CC1542" s="58"/>
      <c r="CD1542" s="58"/>
      <c r="CE1542" s="58"/>
      <c r="CF1542" s="58"/>
      <c r="CG1542" s="58"/>
      <c r="CH1542" s="58"/>
      <c r="CI1542" s="58"/>
      <c r="CJ1542" s="58"/>
    </row>
    <row r="1543" spans="1:110" s="71" customFormat="1" ht="12.75" customHeight="1" x14ac:dyDescent="0.2">
      <c r="A1543" s="72"/>
      <c r="B1543" s="63" t="s">
        <v>145</v>
      </c>
      <c r="C1543" s="60" t="s">
        <v>20</v>
      </c>
      <c r="D1543" s="60"/>
      <c r="E1543" s="70">
        <f t="shared" si="18"/>
        <v>1.0200000000000001E-2</v>
      </c>
      <c r="F1543" s="70">
        <f>0.0042+0.006</f>
        <v>1.0200000000000001E-2</v>
      </c>
      <c r="G1543" s="70"/>
      <c r="H1543" s="60"/>
      <c r="I1543" s="57"/>
      <c r="J1543" s="57"/>
      <c r="K1543" s="57"/>
      <c r="L1543" s="58"/>
      <c r="M1543" s="58"/>
      <c r="N1543" s="58"/>
      <c r="O1543" s="58"/>
      <c r="P1543" s="58"/>
      <c r="Q1543" s="58"/>
      <c r="R1543" s="58"/>
      <c r="S1543" s="58"/>
      <c r="T1543" s="58"/>
      <c r="U1543" s="58"/>
      <c r="V1543" s="58"/>
      <c r="W1543" s="58"/>
      <c r="X1543" s="58"/>
      <c r="Y1543" s="58"/>
      <c r="Z1543" s="58"/>
      <c r="AA1543" s="58"/>
      <c r="AB1543" s="58"/>
      <c r="AC1543" s="58"/>
      <c r="AD1543" s="58"/>
      <c r="AE1543" s="58"/>
      <c r="AF1543" s="58"/>
      <c r="AG1543" s="58"/>
      <c r="AH1543" s="58"/>
      <c r="AI1543" s="58"/>
      <c r="AJ1543" s="58"/>
      <c r="AK1543" s="58"/>
      <c r="AL1543" s="58"/>
      <c r="AM1543" s="58"/>
      <c r="AN1543" s="58"/>
      <c r="AO1543" s="58"/>
      <c r="AP1543" s="58"/>
      <c r="AQ1543" s="58"/>
      <c r="AR1543" s="58"/>
      <c r="AS1543" s="58"/>
      <c r="AT1543" s="58"/>
      <c r="AU1543" s="58"/>
      <c r="AV1543" s="58"/>
      <c r="AW1543" s="58"/>
      <c r="AX1543" s="58"/>
      <c r="AY1543" s="58"/>
      <c r="AZ1543" s="58"/>
      <c r="BA1543" s="58"/>
      <c r="BB1543" s="58"/>
      <c r="BC1543" s="58"/>
      <c r="BD1543" s="58"/>
      <c r="BE1543" s="58"/>
      <c r="BF1543" s="58"/>
      <c r="BG1543" s="58"/>
      <c r="BH1543" s="58"/>
      <c r="BI1543" s="58"/>
      <c r="BJ1543" s="58"/>
      <c r="BK1543" s="58"/>
      <c r="BL1543" s="58"/>
      <c r="BM1543" s="58"/>
      <c r="BN1543" s="58"/>
      <c r="BO1543" s="58"/>
      <c r="BP1543" s="58"/>
      <c r="BQ1543" s="58"/>
      <c r="BR1543" s="58"/>
      <c r="BS1543" s="58"/>
      <c r="BT1543" s="58"/>
      <c r="BU1543" s="58"/>
      <c r="BV1543" s="58"/>
      <c r="BW1543" s="58"/>
      <c r="BX1543" s="58"/>
      <c r="BY1543" s="58"/>
      <c r="BZ1543" s="58"/>
      <c r="CA1543" s="58"/>
      <c r="CB1543" s="58"/>
      <c r="CC1543" s="58"/>
      <c r="CD1543" s="58"/>
      <c r="CE1543" s="58"/>
      <c r="CF1543" s="58"/>
      <c r="CG1543" s="58"/>
      <c r="CH1543" s="58"/>
      <c r="CI1543" s="58"/>
      <c r="CJ1543" s="58"/>
    </row>
    <row r="1544" spans="1:110" s="71" customFormat="1" ht="12.75" customHeight="1" x14ac:dyDescent="0.2">
      <c r="A1544" s="72"/>
      <c r="B1544" s="63"/>
      <c r="C1544" s="60" t="s">
        <v>17</v>
      </c>
      <c r="D1544" s="60"/>
      <c r="E1544" s="70">
        <f t="shared" si="18"/>
        <v>6.4050000000000002</v>
      </c>
      <c r="F1544" s="70">
        <f>3.108+3.297</f>
        <v>6.4050000000000002</v>
      </c>
      <c r="G1544" s="70"/>
      <c r="H1544" s="60"/>
      <c r="I1544" s="57"/>
      <c r="J1544" s="57"/>
      <c r="K1544" s="57"/>
      <c r="L1544" s="58"/>
      <c r="M1544" s="58"/>
      <c r="N1544" s="58"/>
      <c r="O1544" s="58"/>
      <c r="P1544" s="58"/>
      <c r="Q1544" s="58"/>
      <c r="R1544" s="58"/>
      <c r="S1544" s="58"/>
      <c r="T1544" s="58"/>
      <c r="U1544" s="58"/>
      <c r="V1544" s="58"/>
      <c r="W1544" s="58"/>
      <c r="X1544" s="58"/>
      <c r="Y1544" s="58"/>
      <c r="Z1544" s="58"/>
      <c r="AA1544" s="58"/>
      <c r="AB1544" s="58"/>
      <c r="AC1544" s="58"/>
      <c r="AD1544" s="58"/>
      <c r="AE1544" s="58"/>
      <c r="AF1544" s="58"/>
      <c r="AG1544" s="58"/>
      <c r="AH1544" s="58"/>
      <c r="AI1544" s="58"/>
      <c r="AJ1544" s="58"/>
      <c r="AK1544" s="58"/>
      <c r="AL1544" s="58"/>
      <c r="AM1544" s="58"/>
      <c r="AN1544" s="58"/>
      <c r="AO1544" s="58"/>
      <c r="AP1544" s="58"/>
      <c r="AQ1544" s="58"/>
      <c r="AR1544" s="58"/>
      <c r="AS1544" s="58"/>
      <c r="AT1544" s="58"/>
      <c r="AU1544" s="58"/>
      <c r="AV1544" s="58"/>
      <c r="AW1544" s="58"/>
      <c r="AX1544" s="58"/>
      <c r="AY1544" s="58"/>
      <c r="AZ1544" s="58"/>
      <c r="BA1544" s="58"/>
      <c r="BB1544" s="58"/>
      <c r="BC1544" s="58"/>
      <c r="BD1544" s="58"/>
      <c r="BE1544" s="58"/>
      <c r="BF1544" s="58"/>
      <c r="BG1544" s="58"/>
      <c r="BH1544" s="58"/>
      <c r="BI1544" s="58"/>
      <c r="BJ1544" s="58"/>
      <c r="BK1544" s="58"/>
      <c r="BL1544" s="58"/>
      <c r="BM1544" s="58"/>
      <c r="BN1544" s="58"/>
      <c r="BO1544" s="58"/>
      <c r="BP1544" s="58"/>
      <c r="BQ1544" s="58"/>
      <c r="BR1544" s="58"/>
      <c r="BS1544" s="58"/>
      <c r="BT1544" s="58"/>
      <c r="BU1544" s="58"/>
      <c r="BV1544" s="58"/>
      <c r="BW1544" s="58"/>
      <c r="BX1544" s="58"/>
      <c r="BY1544" s="58"/>
      <c r="BZ1544" s="58"/>
      <c r="CA1544" s="58"/>
      <c r="CB1544" s="58"/>
      <c r="CC1544" s="58"/>
      <c r="CD1544" s="58"/>
      <c r="CE1544" s="58"/>
      <c r="CF1544" s="58"/>
      <c r="CG1544" s="58"/>
      <c r="CH1544" s="58"/>
      <c r="CI1544" s="58"/>
      <c r="CJ1544" s="58"/>
    </row>
    <row r="1545" spans="1:110" s="71" customFormat="1" ht="12.75" customHeight="1" x14ac:dyDescent="0.2">
      <c r="A1545" s="72"/>
      <c r="B1545" s="67" t="s">
        <v>147</v>
      </c>
      <c r="C1545" s="60" t="s">
        <v>148</v>
      </c>
      <c r="D1545" s="60"/>
      <c r="E1545" s="70">
        <f t="shared" si="18"/>
        <v>0</v>
      </c>
      <c r="F1545" s="70"/>
      <c r="G1545" s="70"/>
      <c r="H1545" s="60"/>
      <c r="I1545" s="57"/>
      <c r="J1545" s="57"/>
      <c r="K1545" s="57"/>
      <c r="L1545" s="58"/>
      <c r="M1545" s="58"/>
      <c r="N1545" s="58"/>
      <c r="O1545" s="58"/>
      <c r="P1545" s="58"/>
      <c r="Q1545" s="58"/>
      <c r="R1545" s="58"/>
      <c r="S1545" s="58"/>
      <c r="T1545" s="58"/>
      <c r="U1545" s="58"/>
      <c r="V1545" s="58"/>
      <c r="W1545" s="58"/>
      <c r="X1545" s="58"/>
      <c r="Y1545" s="58"/>
      <c r="Z1545" s="58"/>
      <c r="AA1545" s="58"/>
      <c r="AB1545" s="58"/>
      <c r="AC1545" s="58"/>
      <c r="AD1545" s="58"/>
      <c r="AE1545" s="58"/>
      <c r="AF1545" s="58"/>
      <c r="AG1545" s="58"/>
      <c r="AH1545" s="58"/>
      <c r="AI1545" s="58"/>
      <c r="AJ1545" s="58"/>
      <c r="AK1545" s="58"/>
      <c r="AL1545" s="58"/>
      <c r="AM1545" s="58"/>
      <c r="AN1545" s="58"/>
      <c r="AO1545" s="58"/>
      <c r="AP1545" s="58"/>
      <c r="AQ1545" s="58"/>
      <c r="AR1545" s="58"/>
      <c r="AS1545" s="58"/>
      <c r="AT1545" s="58"/>
      <c r="AU1545" s="58"/>
      <c r="AV1545" s="58"/>
      <c r="AW1545" s="58"/>
      <c r="AX1545" s="58"/>
      <c r="AY1545" s="58"/>
      <c r="AZ1545" s="58"/>
      <c r="BA1545" s="58"/>
      <c r="BB1545" s="58"/>
      <c r="BC1545" s="58"/>
      <c r="BD1545" s="58"/>
      <c r="BE1545" s="58"/>
      <c r="BF1545" s="58"/>
      <c r="BG1545" s="58"/>
      <c r="BH1545" s="58"/>
      <c r="BI1545" s="58"/>
      <c r="BJ1545" s="58"/>
      <c r="BK1545" s="58"/>
      <c r="BL1545" s="58"/>
      <c r="BM1545" s="58"/>
      <c r="BN1545" s="58"/>
      <c r="BO1545" s="58"/>
      <c r="BP1545" s="58"/>
      <c r="BQ1545" s="58"/>
      <c r="BR1545" s="58"/>
      <c r="BS1545" s="58"/>
      <c r="BT1545" s="58"/>
      <c r="BU1545" s="58"/>
      <c r="BV1545" s="58"/>
      <c r="BW1545" s="58"/>
      <c r="BX1545" s="58"/>
      <c r="BY1545" s="58"/>
      <c r="BZ1545" s="58"/>
      <c r="CA1545" s="58"/>
      <c r="CB1545" s="58"/>
      <c r="CC1545" s="58"/>
      <c r="CD1545" s="58"/>
      <c r="CE1545" s="58"/>
      <c r="CF1545" s="58"/>
      <c r="CG1545" s="58"/>
      <c r="CH1545" s="58"/>
      <c r="CI1545" s="58"/>
      <c r="CJ1545" s="58"/>
    </row>
    <row r="1546" spans="1:110" s="71" customFormat="1" ht="12.75" customHeight="1" x14ac:dyDescent="0.2">
      <c r="A1546" s="72"/>
      <c r="B1546" s="67"/>
      <c r="C1546" s="60" t="s">
        <v>17</v>
      </c>
      <c r="D1546" s="60"/>
      <c r="E1546" s="70">
        <f t="shared" si="18"/>
        <v>0</v>
      </c>
      <c r="F1546" s="70"/>
      <c r="G1546" s="70"/>
      <c r="H1546" s="60"/>
      <c r="I1546" s="57"/>
      <c r="J1546" s="57"/>
      <c r="K1546" s="57"/>
      <c r="L1546" s="58"/>
      <c r="M1546" s="58"/>
      <c r="N1546" s="58"/>
      <c r="O1546" s="58"/>
      <c r="P1546" s="58"/>
      <c r="Q1546" s="58"/>
      <c r="R1546" s="58"/>
      <c r="S1546" s="58"/>
      <c r="T1546" s="58"/>
      <c r="U1546" s="58"/>
      <c r="V1546" s="58"/>
      <c r="W1546" s="58"/>
      <c r="X1546" s="58"/>
      <c r="Y1546" s="58"/>
      <c r="Z1546" s="58"/>
      <c r="AA1546" s="58"/>
      <c r="AB1546" s="58"/>
      <c r="AC1546" s="58"/>
      <c r="AD1546" s="58"/>
      <c r="AE1546" s="58"/>
      <c r="AF1546" s="58"/>
      <c r="AG1546" s="58"/>
      <c r="AH1546" s="58"/>
      <c r="AI1546" s="58"/>
      <c r="AJ1546" s="58"/>
      <c r="AK1546" s="58"/>
      <c r="AL1546" s="58"/>
      <c r="AM1546" s="58"/>
      <c r="AN1546" s="58"/>
      <c r="AO1546" s="58"/>
      <c r="AP1546" s="58"/>
      <c r="AQ1546" s="58"/>
      <c r="AR1546" s="58"/>
      <c r="AS1546" s="58"/>
      <c r="AT1546" s="58"/>
      <c r="AU1546" s="58"/>
      <c r="AV1546" s="58"/>
      <c r="AW1546" s="58"/>
      <c r="AX1546" s="58"/>
      <c r="AY1546" s="58"/>
      <c r="AZ1546" s="58"/>
      <c r="BA1546" s="58"/>
      <c r="BB1546" s="58"/>
      <c r="BC1546" s="58"/>
      <c r="BD1546" s="58"/>
      <c r="BE1546" s="58"/>
      <c r="BF1546" s="58"/>
      <c r="BG1546" s="58"/>
      <c r="BH1546" s="58"/>
      <c r="BI1546" s="58"/>
      <c r="BJ1546" s="58"/>
      <c r="BK1546" s="58"/>
      <c r="BL1546" s="58"/>
      <c r="BM1546" s="58"/>
      <c r="BN1546" s="58"/>
      <c r="BO1546" s="58"/>
      <c r="BP1546" s="58"/>
      <c r="BQ1546" s="58"/>
      <c r="BR1546" s="58"/>
      <c r="BS1546" s="58"/>
      <c r="BT1546" s="58"/>
      <c r="BU1546" s="58"/>
      <c r="BV1546" s="58"/>
      <c r="BW1546" s="58"/>
      <c r="BX1546" s="58"/>
      <c r="BY1546" s="58"/>
      <c r="BZ1546" s="58"/>
      <c r="CA1546" s="58"/>
      <c r="CB1546" s="58"/>
      <c r="CC1546" s="58"/>
      <c r="CD1546" s="58"/>
      <c r="CE1546" s="58"/>
      <c r="CF1546" s="58"/>
      <c r="CG1546" s="58"/>
      <c r="CH1546" s="58"/>
      <c r="CI1546" s="58"/>
      <c r="CJ1546" s="58"/>
    </row>
    <row r="1547" spans="1:110" s="71" customFormat="1" ht="12.75" customHeight="1" x14ac:dyDescent="0.2">
      <c r="A1547" s="72"/>
      <c r="B1547" s="63" t="s">
        <v>150</v>
      </c>
      <c r="C1547" s="60" t="s">
        <v>64</v>
      </c>
      <c r="D1547" s="68"/>
      <c r="E1547" s="70">
        <f t="shared" si="18"/>
        <v>0</v>
      </c>
      <c r="F1547" s="70"/>
      <c r="G1547" s="70"/>
      <c r="H1547" s="68"/>
      <c r="I1547" s="57"/>
      <c r="J1547" s="57"/>
      <c r="K1547" s="57"/>
      <c r="L1547" s="58"/>
      <c r="M1547" s="58"/>
      <c r="N1547" s="58"/>
      <c r="O1547" s="58"/>
      <c r="P1547" s="58"/>
      <c r="Q1547" s="58"/>
      <c r="R1547" s="58"/>
      <c r="S1547" s="58"/>
      <c r="T1547" s="58"/>
      <c r="U1547" s="58"/>
      <c r="V1547" s="58"/>
      <c r="W1547" s="58"/>
      <c r="X1547" s="58"/>
      <c r="Y1547" s="58"/>
      <c r="Z1547" s="58"/>
      <c r="AA1547" s="58"/>
      <c r="AB1547" s="58"/>
      <c r="AC1547" s="58"/>
      <c r="AD1547" s="58"/>
      <c r="AE1547" s="58"/>
      <c r="AF1547" s="58"/>
      <c r="AG1547" s="58"/>
      <c r="AH1547" s="58"/>
      <c r="AI1547" s="58"/>
      <c r="AJ1547" s="58"/>
      <c r="AK1547" s="58"/>
      <c r="AL1547" s="58"/>
      <c r="AM1547" s="58"/>
      <c r="AN1547" s="58"/>
      <c r="AO1547" s="58"/>
      <c r="AP1547" s="58"/>
      <c r="AQ1547" s="58"/>
      <c r="AR1547" s="58"/>
      <c r="AS1547" s="58"/>
      <c r="AT1547" s="58"/>
      <c r="AU1547" s="58"/>
      <c r="AV1547" s="58"/>
      <c r="AW1547" s="58"/>
      <c r="AX1547" s="58"/>
      <c r="AY1547" s="58"/>
      <c r="AZ1547" s="58"/>
      <c r="BA1547" s="58"/>
      <c r="BB1547" s="58"/>
      <c r="BC1547" s="58"/>
      <c r="BD1547" s="58"/>
      <c r="BE1547" s="58"/>
      <c r="BF1547" s="58"/>
      <c r="BG1547" s="58"/>
      <c r="BH1547" s="58"/>
      <c r="BI1547" s="58"/>
      <c r="BJ1547" s="58"/>
      <c r="BK1547" s="58"/>
      <c r="BL1547" s="58"/>
      <c r="BM1547" s="58"/>
      <c r="BN1547" s="58"/>
      <c r="BO1547" s="58"/>
      <c r="BP1547" s="58"/>
      <c r="BQ1547" s="58"/>
      <c r="BR1547" s="58"/>
      <c r="BS1547" s="58"/>
      <c r="BT1547" s="58"/>
      <c r="BU1547" s="58"/>
      <c r="BV1547" s="58"/>
      <c r="BW1547" s="58"/>
      <c r="BX1547" s="58"/>
      <c r="BY1547" s="58"/>
      <c r="BZ1547" s="58"/>
      <c r="CA1547" s="58"/>
      <c r="CB1547" s="58"/>
      <c r="CC1547" s="58"/>
      <c r="CD1547" s="58"/>
      <c r="CE1547" s="58"/>
      <c r="CF1547" s="58"/>
      <c r="CG1547" s="58"/>
      <c r="CH1547" s="58"/>
      <c r="CI1547" s="58"/>
      <c r="CJ1547" s="58"/>
    </row>
    <row r="1548" spans="1:110" s="71" customFormat="1" ht="12.75" customHeight="1" x14ac:dyDescent="0.2">
      <c r="A1548" s="76"/>
      <c r="B1548" s="63"/>
      <c r="C1548" s="60" t="s">
        <v>17</v>
      </c>
      <c r="D1548" s="68"/>
      <c r="E1548" s="70">
        <f t="shared" si="18"/>
        <v>0</v>
      </c>
      <c r="F1548" s="70"/>
      <c r="G1548" s="70"/>
      <c r="H1548" s="68"/>
      <c r="I1548" s="57"/>
      <c r="J1548" s="57"/>
      <c r="K1548" s="57"/>
      <c r="L1548" s="58"/>
      <c r="M1548" s="58"/>
      <c r="N1548" s="58"/>
      <c r="O1548" s="58"/>
      <c r="P1548" s="58"/>
      <c r="Q1548" s="58"/>
      <c r="R1548" s="58"/>
      <c r="S1548" s="58"/>
      <c r="T1548" s="58"/>
      <c r="U1548" s="58"/>
      <c r="V1548" s="58"/>
      <c r="W1548" s="58"/>
      <c r="X1548" s="58"/>
      <c r="Y1548" s="58"/>
      <c r="Z1548" s="58"/>
      <c r="AA1548" s="58"/>
      <c r="AB1548" s="58"/>
      <c r="AC1548" s="58"/>
      <c r="AD1548" s="58"/>
      <c r="AE1548" s="58"/>
      <c r="AF1548" s="58"/>
      <c r="AG1548" s="58"/>
      <c r="AH1548" s="58"/>
      <c r="AI1548" s="58"/>
      <c r="AJ1548" s="58"/>
      <c r="AK1548" s="58"/>
      <c r="AL1548" s="58"/>
      <c r="AM1548" s="58"/>
      <c r="AN1548" s="58"/>
      <c r="AO1548" s="58"/>
      <c r="AP1548" s="58"/>
      <c r="AQ1548" s="58"/>
      <c r="AR1548" s="58"/>
      <c r="AS1548" s="58"/>
      <c r="AT1548" s="58"/>
      <c r="AU1548" s="58"/>
      <c r="AV1548" s="58"/>
      <c r="AW1548" s="58"/>
      <c r="AX1548" s="58"/>
      <c r="AY1548" s="58"/>
      <c r="AZ1548" s="58"/>
      <c r="BA1548" s="58"/>
      <c r="BB1548" s="58"/>
      <c r="BC1548" s="58"/>
      <c r="BD1548" s="58"/>
      <c r="BE1548" s="58"/>
      <c r="BF1548" s="58"/>
      <c r="BG1548" s="58"/>
      <c r="BH1548" s="58"/>
      <c r="BI1548" s="58"/>
      <c r="BJ1548" s="58"/>
      <c r="BK1548" s="58"/>
      <c r="BL1548" s="58"/>
      <c r="BM1548" s="58"/>
      <c r="BN1548" s="58"/>
      <c r="BO1548" s="58"/>
      <c r="BP1548" s="58"/>
      <c r="BQ1548" s="58"/>
      <c r="BR1548" s="58"/>
      <c r="BS1548" s="58"/>
      <c r="BT1548" s="58"/>
      <c r="BU1548" s="58"/>
      <c r="BV1548" s="58"/>
      <c r="BW1548" s="58"/>
      <c r="BX1548" s="58"/>
      <c r="BY1548" s="58"/>
      <c r="BZ1548" s="58"/>
      <c r="CA1548" s="58"/>
      <c r="CB1548" s="58"/>
      <c r="CC1548" s="58"/>
      <c r="CD1548" s="58"/>
      <c r="CE1548" s="58"/>
      <c r="CF1548" s="58"/>
      <c r="CG1548" s="58"/>
      <c r="CH1548" s="58"/>
      <c r="CI1548" s="58"/>
      <c r="CJ1548" s="58"/>
    </row>
    <row r="1549" spans="1:110" s="71" customFormat="1" ht="12.75" customHeight="1" x14ac:dyDescent="0.2">
      <c r="A1549" s="18">
        <v>69</v>
      </c>
      <c r="B1549" s="69" t="s">
        <v>218</v>
      </c>
      <c r="C1549" s="60"/>
      <c r="D1549" s="68"/>
      <c r="E1549" s="64">
        <f t="shared" si="18"/>
        <v>1</v>
      </c>
      <c r="F1549" s="64"/>
      <c r="G1549" s="70">
        <v>1</v>
      </c>
      <c r="H1549" s="68"/>
      <c r="I1549" s="57"/>
      <c r="J1549" s="57"/>
      <c r="K1549" s="57"/>
      <c r="L1549" s="58"/>
      <c r="M1549" s="58"/>
      <c r="N1549" s="58"/>
      <c r="O1549" s="58"/>
      <c r="P1549" s="58"/>
      <c r="Q1549" s="58"/>
      <c r="R1549" s="58"/>
      <c r="S1549" s="58"/>
      <c r="T1549" s="58"/>
      <c r="U1549" s="58"/>
      <c r="V1549" s="58"/>
      <c r="W1549" s="58"/>
      <c r="X1549" s="58"/>
      <c r="Y1549" s="58"/>
      <c r="Z1549" s="58"/>
      <c r="AA1549" s="58"/>
      <c r="AB1549" s="58"/>
      <c r="AC1549" s="58"/>
      <c r="AD1549" s="58"/>
      <c r="AE1549" s="58"/>
      <c r="AF1549" s="58"/>
      <c r="AG1549" s="58"/>
      <c r="AH1549" s="58"/>
      <c r="AI1549" s="58"/>
      <c r="AJ1549" s="58"/>
      <c r="AK1549" s="58"/>
      <c r="AL1549" s="58"/>
      <c r="AM1549" s="58"/>
      <c r="AN1549" s="58"/>
      <c r="AO1549" s="58"/>
      <c r="AP1549" s="58"/>
      <c r="AQ1549" s="58"/>
      <c r="AR1549" s="58"/>
      <c r="AS1549" s="58"/>
      <c r="AT1549" s="58"/>
      <c r="AU1549" s="58"/>
      <c r="AV1549" s="58"/>
      <c r="AW1549" s="58"/>
      <c r="AX1549" s="58"/>
      <c r="AY1549" s="58"/>
      <c r="AZ1549" s="58"/>
      <c r="BA1549" s="58"/>
      <c r="BB1549" s="58"/>
      <c r="BC1549" s="58"/>
      <c r="BD1549" s="58"/>
      <c r="BE1549" s="58"/>
      <c r="BF1549" s="58"/>
      <c r="BG1549" s="58"/>
      <c r="BH1549" s="58"/>
      <c r="BI1549" s="58"/>
      <c r="BJ1549" s="58"/>
      <c r="BK1549" s="58"/>
      <c r="BL1549" s="58"/>
      <c r="BM1549" s="58"/>
      <c r="BN1549" s="58"/>
      <c r="BO1549" s="58"/>
      <c r="BP1549" s="58"/>
      <c r="BQ1549" s="58"/>
      <c r="BR1549" s="58"/>
      <c r="BS1549" s="58"/>
      <c r="BT1549" s="58"/>
      <c r="BU1549" s="58"/>
      <c r="BV1549" s="58"/>
      <c r="BW1549" s="58"/>
      <c r="BX1549" s="58"/>
      <c r="BY1549" s="58"/>
      <c r="BZ1549" s="58"/>
      <c r="CA1549" s="58"/>
      <c r="CB1549" s="58"/>
      <c r="CC1549" s="58"/>
      <c r="CD1549" s="58"/>
      <c r="CE1549" s="58"/>
      <c r="CF1549" s="58"/>
      <c r="CG1549" s="58"/>
      <c r="CH1549" s="58"/>
      <c r="CI1549" s="58"/>
      <c r="CJ1549" s="58"/>
    </row>
    <row r="1550" spans="1:110" s="71" customFormat="1" ht="12.75" customHeight="1" x14ac:dyDescent="0.2">
      <c r="A1550" s="72"/>
      <c r="B1550" s="73"/>
      <c r="C1550" s="60" t="s">
        <v>17</v>
      </c>
      <c r="D1550" s="61"/>
      <c r="E1550" s="64">
        <f t="shared" si="18"/>
        <v>200.27600000000001</v>
      </c>
      <c r="F1550" s="64">
        <f>F1552+F1554+F1556+F1558</f>
        <v>0</v>
      </c>
      <c r="G1550" s="70">
        <f>G1552+G1554+G1556+G1558</f>
        <v>200.27600000000001</v>
      </c>
      <c r="H1550" s="61"/>
      <c r="I1550" s="57"/>
      <c r="J1550" s="57"/>
      <c r="K1550" s="57"/>
      <c r="L1550" s="58"/>
      <c r="M1550" s="58"/>
      <c r="N1550" s="58"/>
      <c r="O1550" s="58"/>
      <c r="P1550" s="58"/>
      <c r="Q1550" s="58"/>
      <c r="R1550" s="58"/>
      <c r="S1550" s="58"/>
      <c r="T1550" s="58"/>
      <c r="U1550" s="58"/>
      <c r="V1550" s="58"/>
      <c r="W1550" s="58"/>
      <c r="X1550" s="58"/>
      <c r="Y1550" s="58"/>
      <c r="Z1550" s="58"/>
      <c r="AA1550" s="58"/>
      <c r="AB1550" s="58"/>
      <c r="AC1550" s="58"/>
      <c r="AD1550" s="58"/>
      <c r="AE1550" s="58"/>
      <c r="AF1550" s="58"/>
      <c r="AG1550" s="58"/>
      <c r="AH1550" s="58"/>
      <c r="AI1550" s="58"/>
      <c r="AJ1550" s="58"/>
      <c r="AK1550" s="58"/>
      <c r="AL1550" s="58"/>
      <c r="AM1550" s="58"/>
      <c r="AN1550" s="58"/>
      <c r="AO1550" s="58"/>
      <c r="AP1550" s="58"/>
      <c r="AQ1550" s="58"/>
      <c r="AR1550" s="58"/>
      <c r="AS1550" s="58"/>
      <c r="AT1550" s="58"/>
      <c r="AU1550" s="58"/>
      <c r="AV1550" s="58"/>
      <c r="AW1550" s="58"/>
      <c r="AX1550" s="58"/>
      <c r="AY1550" s="58"/>
      <c r="AZ1550" s="58"/>
      <c r="BA1550" s="58"/>
      <c r="BB1550" s="58"/>
      <c r="BC1550" s="58"/>
      <c r="BD1550" s="58"/>
      <c r="BE1550" s="58"/>
      <c r="BF1550" s="58"/>
      <c r="BG1550" s="58"/>
      <c r="BH1550" s="58"/>
      <c r="BI1550" s="58"/>
      <c r="BJ1550" s="58"/>
      <c r="BK1550" s="58"/>
      <c r="BL1550" s="58"/>
      <c r="BM1550" s="58"/>
      <c r="BN1550" s="58"/>
      <c r="BO1550" s="58"/>
      <c r="BP1550" s="58"/>
      <c r="BQ1550" s="58"/>
      <c r="BR1550" s="58"/>
      <c r="BS1550" s="58"/>
      <c r="BT1550" s="58"/>
      <c r="BU1550" s="58"/>
      <c r="BV1550" s="58"/>
      <c r="BW1550" s="58"/>
      <c r="BX1550" s="58"/>
      <c r="BY1550" s="58"/>
      <c r="BZ1550" s="58"/>
      <c r="CA1550" s="58"/>
      <c r="CB1550" s="58"/>
      <c r="CC1550" s="58"/>
      <c r="CD1550" s="58"/>
      <c r="CE1550" s="58"/>
      <c r="CF1550" s="58"/>
      <c r="CG1550" s="58"/>
      <c r="CH1550" s="58"/>
      <c r="CI1550" s="58"/>
      <c r="CJ1550" s="58"/>
    </row>
    <row r="1551" spans="1:110" s="71" customFormat="1" ht="12.75" customHeight="1" x14ac:dyDescent="0.2">
      <c r="A1551" s="72"/>
      <c r="B1551" s="63" t="s">
        <v>143</v>
      </c>
      <c r="C1551" s="60" t="s">
        <v>20</v>
      </c>
      <c r="D1551" s="60"/>
      <c r="E1551" s="64">
        <f t="shared" si="18"/>
        <v>0.13700000000000001</v>
      </c>
      <c r="F1551" s="64"/>
      <c r="G1551" s="70">
        <v>0.13700000000000001</v>
      </c>
      <c r="H1551" s="60"/>
      <c r="I1551" s="57"/>
      <c r="J1551" s="57"/>
      <c r="K1551" s="57"/>
      <c r="L1551" s="58"/>
      <c r="M1551" s="58"/>
      <c r="N1551" s="58"/>
      <c r="O1551" s="58"/>
      <c r="P1551" s="58"/>
      <c r="Q1551" s="58"/>
      <c r="R1551" s="58"/>
      <c r="S1551" s="58"/>
      <c r="T1551" s="58"/>
      <c r="U1551" s="58"/>
      <c r="V1551" s="58"/>
      <c r="W1551" s="58"/>
      <c r="X1551" s="58"/>
      <c r="Y1551" s="58"/>
      <c r="Z1551" s="58"/>
      <c r="AA1551" s="58"/>
      <c r="AB1551" s="58"/>
      <c r="AC1551" s="58"/>
      <c r="AD1551" s="58"/>
      <c r="AE1551" s="58"/>
      <c r="AF1551" s="58"/>
      <c r="AG1551" s="58"/>
      <c r="AH1551" s="58"/>
      <c r="AI1551" s="58"/>
      <c r="AJ1551" s="58"/>
      <c r="AK1551" s="58"/>
      <c r="AL1551" s="58"/>
      <c r="AM1551" s="58"/>
      <c r="AN1551" s="58"/>
      <c r="AO1551" s="58"/>
      <c r="AP1551" s="58"/>
      <c r="AQ1551" s="58"/>
      <c r="AR1551" s="58"/>
      <c r="AS1551" s="58"/>
      <c r="AT1551" s="58"/>
      <c r="AU1551" s="58"/>
      <c r="AV1551" s="58"/>
      <c r="AW1551" s="58"/>
      <c r="AX1551" s="58"/>
      <c r="AY1551" s="58"/>
      <c r="AZ1551" s="58"/>
      <c r="BA1551" s="58"/>
      <c r="BB1551" s="58"/>
      <c r="BC1551" s="58"/>
      <c r="BD1551" s="58"/>
      <c r="BE1551" s="58"/>
      <c r="BF1551" s="58"/>
      <c r="BG1551" s="58"/>
      <c r="BH1551" s="58"/>
      <c r="BI1551" s="58"/>
      <c r="BJ1551" s="58"/>
      <c r="BK1551" s="58"/>
      <c r="BL1551" s="58"/>
      <c r="BM1551" s="58"/>
      <c r="BN1551" s="58"/>
      <c r="BO1551" s="58"/>
      <c r="BP1551" s="58"/>
      <c r="BQ1551" s="58"/>
      <c r="BR1551" s="58"/>
      <c r="BS1551" s="58"/>
      <c r="BT1551" s="58"/>
      <c r="BU1551" s="58"/>
      <c r="BV1551" s="58"/>
      <c r="BW1551" s="58"/>
      <c r="BX1551" s="58"/>
      <c r="BY1551" s="58"/>
      <c r="BZ1551" s="58"/>
      <c r="CA1551" s="58"/>
      <c r="CB1551" s="58"/>
      <c r="CC1551" s="58"/>
      <c r="CD1551" s="58"/>
      <c r="CE1551" s="58"/>
      <c r="CF1551" s="58"/>
      <c r="CG1551" s="58"/>
      <c r="CH1551" s="58"/>
      <c r="CI1551" s="58"/>
      <c r="CJ1551" s="58"/>
    </row>
    <row r="1552" spans="1:110" s="71" customFormat="1" ht="12.75" customHeight="1" x14ac:dyDescent="0.2">
      <c r="A1552" s="72"/>
      <c r="B1552" s="63"/>
      <c r="C1552" s="60" t="s">
        <v>17</v>
      </c>
      <c r="D1552" s="60"/>
      <c r="E1552" s="64">
        <f t="shared" si="18"/>
        <v>200.27600000000001</v>
      </c>
      <c r="F1552" s="64"/>
      <c r="G1552" s="70">
        <v>200.27600000000001</v>
      </c>
      <c r="H1552" s="60"/>
      <c r="I1552" s="57"/>
      <c r="J1552" s="57"/>
      <c r="K1552" s="57"/>
      <c r="L1552" s="58"/>
      <c r="M1552" s="58"/>
      <c r="N1552" s="58"/>
      <c r="O1552" s="58"/>
      <c r="P1552" s="58"/>
      <c r="Q1552" s="58"/>
      <c r="R1552" s="58"/>
      <c r="S1552" s="58"/>
      <c r="T1552" s="58"/>
      <c r="U1552" s="58"/>
      <c r="V1552" s="58"/>
      <c r="W1552" s="58"/>
      <c r="X1552" s="58"/>
      <c r="Y1552" s="58"/>
      <c r="Z1552" s="58"/>
      <c r="AA1552" s="58"/>
      <c r="AB1552" s="58"/>
      <c r="AC1552" s="58"/>
      <c r="AD1552" s="58"/>
      <c r="AE1552" s="58"/>
      <c r="AF1552" s="58"/>
      <c r="AG1552" s="58"/>
      <c r="AH1552" s="58"/>
      <c r="AI1552" s="58"/>
      <c r="AJ1552" s="58"/>
      <c r="AK1552" s="58"/>
      <c r="AL1552" s="58"/>
      <c r="AM1552" s="58"/>
      <c r="AN1552" s="58"/>
      <c r="AO1552" s="58"/>
      <c r="AP1552" s="58"/>
      <c r="AQ1552" s="58"/>
      <c r="AR1552" s="58"/>
      <c r="AS1552" s="58"/>
      <c r="AT1552" s="58"/>
      <c r="AU1552" s="58"/>
      <c r="AV1552" s="58"/>
      <c r="AW1552" s="58"/>
      <c r="AX1552" s="58"/>
      <c r="AY1552" s="58"/>
      <c r="AZ1552" s="58"/>
      <c r="BA1552" s="58"/>
      <c r="BB1552" s="58"/>
      <c r="BC1552" s="58"/>
      <c r="BD1552" s="58"/>
      <c r="BE1552" s="58"/>
      <c r="BF1552" s="58"/>
      <c r="BG1552" s="58"/>
      <c r="BH1552" s="58"/>
      <c r="BI1552" s="58"/>
      <c r="BJ1552" s="58"/>
      <c r="BK1552" s="58"/>
      <c r="BL1552" s="58"/>
      <c r="BM1552" s="58"/>
      <c r="BN1552" s="58"/>
      <c r="BO1552" s="58"/>
      <c r="BP1552" s="58"/>
      <c r="BQ1552" s="58"/>
      <c r="BR1552" s="58"/>
      <c r="BS1552" s="58"/>
      <c r="BT1552" s="58"/>
      <c r="BU1552" s="58"/>
      <c r="BV1552" s="58"/>
      <c r="BW1552" s="58"/>
      <c r="BX1552" s="58"/>
      <c r="BY1552" s="58"/>
      <c r="BZ1552" s="58"/>
      <c r="CA1552" s="58"/>
      <c r="CB1552" s="58"/>
      <c r="CC1552" s="58"/>
      <c r="CD1552" s="58"/>
      <c r="CE1552" s="58"/>
      <c r="CF1552" s="58"/>
      <c r="CG1552" s="58"/>
      <c r="CH1552" s="58"/>
      <c r="CI1552" s="58"/>
      <c r="CJ1552" s="58"/>
    </row>
    <row r="1553" spans="1:88" s="71" customFormat="1" ht="12.75" customHeight="1" x14ac:dyDescent="0.2">
      <c r="A1553" s="72"/>
      <c r="B1553" s="63" t="s">
        <v>145</v>
      </c>
      <c r="C1553" s="60" t="s">
        <v>20</v>
      </c>
      <c r="D1553" s="60"/>
      <c r="E1553" s="64">
        <f t="shared" si="18"/>
        <v>0</v>
      </c>
      <c r="F1553" s="64"/>
      <c r="G1553" s="70"/>
      <c r="H1553" s="60"/>
      <c r="I1553" s="57"/>
      <c r="J1553" s="57"/>
      <c r="K1553" s="57"/>
      <c r="L1553" s="58"/>
      <c r="M1553" s="58"/>
      <c r="N1553" s="58"/>
      <c r="O1553" s="58"/>
      <c r="P1553" s="58"/>
      <c r="Q1553" s="58"/>
      <c r="R1553" s="58"/>
      <c r="S1553" s="58"/>
      <c r="T1553" s="58"/>
      <c r="U1553" s="58"/>
      <c r="V1553" s="58"/>
      <c r="W1553" s="58"/>
      <c r="X1553" s="58"/>
      <c r="Y1553" s="58"/>
      <c r="Z1553" s="58"/>
      <c r="AA1553" s="58"/>
      <c r="AB1553" s="58"/>
      <c r="AC1553" s="58"/>
      <c r="AD1553" s="58"/>
      <c r="AE1553" s="58"/>
      <c r="AF1553" s="58"/>
      <c r="AG1553" s="58"/>
      <c r="AH1553" s="58"/>
      <c r="AI1553" s="58"/>
      <c r="AJ1553" s="58"/>
      <c r="AK1553" s="58"/>
      <c r="AL1553" s="58"/>
      <c r="AM1553" s="58"/>
      <c r="AN1553" s="58"/>
      <c r="AO1553" s="58"/>
      <c r="AP1553" s="58"/>
      <c r="AQ1553" s="58"/>
      <c r="AR1553" s="58"/>
      <c r="AS1553" s="58"/>
      <c r="AT1553" s="58"/>
      <c r="AU1553" s="58"/>
      <c r="AV1553" s="58"/>
      <c r="AW1553" s="58"/>
      <c r="AX1553" s="58"/>
      <c r="AY1553" s="58"/>
      <c r="AZ1553" s="58"/>
      <c r="BA1553" s="58"/>
      <c r="BB1553" s="58"/>
      <c r="BC1553" s="58"/>
      <c r="BD1553" s="58"/>
      <c r="BE1553" s="58"/>
      <c r="BF1553" s="58"/>
      <c r="BG1553" s="58"/>
      <c r="BH1553" s="58"/>
      <c r="BI1553" s="58"/>
      <c r="BJ1553" s="58"/>
      <c r="BK1553" s="58"/>
      <c r="BL1553" s="58"/>
      <c r="BM1553" s="58"/>
      <c r="BN1553" s="58"/>
      <c r="BO1553" s="58"/>
      <c r="BP1553" s="58"/>
      <c r="BQ1553" s="58"/>
      <c r="BR1553" s="58"/>
      <c r="BS1553" s="58"/>
      <c r="BT1553" s="58"/>
      <c r="BU1553" s="58"/>
      <c r="BV1553" s="58"/>
      <c r="BW1553" s="58"/>
      <c r="BX1553" s="58"/>
      <c r="BY1553" s="58"/>
      <c r="BZ1553" s="58"/>
      <c r="CA1553" s="58"/>
      <c r="CB1553" s="58"/>
      <c r="CC1553" s="58"/>
      <c r="CD1553" s="58"/>
      <c r="CE1553" s="58"/>
      <c r="CF1553" s="58"/>
      <c r="CG1553" s="58"/>
      <c r="CH1553" s="58"/>
      <c r="CI1553" s="58"/>
      <c r="CJ1553" s="58"/>
    </row>
    <row r="1554" spans="1:88" s="71" customFormat="1" ht="12.75" customHeight="1" x14ac:dyDescent="0.2">
      <c r="A1554" s="72"/>
      <c r="B1554" s="63"/>
      <c r="C1554" s="60" t="s">
        <v>17</v>
      </c>
      <c r="D1554" s="60"/>
      <c r="E1554" s="64">
        <f t="shared" si="18"/>
        <v>0</v>
      </c>
      <c r="F1554" s="64"/>
      <c r="G1554" s="70"/>
      <c r="H1554" s="60"/>
      <c r="I1554" s="57"/>
      <c r="J1554" s="57"/>
      <c r="K1554" s="57"/>
      <c r="L1554" s="58"/>
      <c r="M1554" s="58"/>
      <c r="N1554" s="58"/>
      <c r="O1554" s="58"/>
      <c r="P1554" s="58"/>
      <c r="Q1554" s="58"/>
      <c r="R1554" s="58"/>
      <c r="S1554" s="58"/>
      <c r="T1554" s="58"/>
      <c r="U1554" s="58"/>
      <c r="V1554" s="58"/>
      <c r="W1554" s="58"/>
      <c r="X1554" s="58"/>
      <c r="Y1554" s="58"/>
      <c r="Z1554" s="58"/>
      <c r="AA1554" s="58"/>
      <c r="AB1554" s="58"/>
      <c r="AC1554" s="58"/>
      <c r="AD1554" s="58"/>
      <c r="AE1554" s="58"/>
      <c r="AF1554" s="58"/>
      <c r="AG1554" s="58"/>
      <c r="AH1554" s="58"/>
      <c r="AI1554" s="58"/>
      <c r="AJ1554" s="58"/>
      <c r="AK1554" s="58"/>
      <c r="AL1554" s="58"/>
      <c r="AM1554" s="58"/>
      <c r="AN1554" s="58"/>
      <c r="AO1554" s="58"/>
      <c r="AP1554" s="58"/>
      <c r="AQ1554" s="58"/>
      <c r="AR1554" s="58"/>
      <c r="AS1554" s="58"/>
      <c r="AT1554" s="58"/>
      <c r="AU1554" s="58"/>
      <c r="AV1554" s="58"/>
      <c r="AW1554" s="58"/>
      <c r="AX1554" s="58"/>
      <c r="AY1554" s="58"/>
      <c r="AZ1554" s="58"/>
      <c r="BA1554" s="58"/>
      <c r="BB1554" s="58"/>
      <c r="BC1554" s="58"/>
      <c r="BD1554" s="58"/>
      <c r="BE1554" s="58"/>
      <c r="BF1554" s="58"/>
      <c r="BG1554" s="58"/>
      <c r="BH1554" s="58"/>
      <c r="BI1554" s="58"/>
      <c r="BJ1554" s="58"/>
      <c r="BK1554" s="58"/>
      <c r="BL1554" s="58"/>
      <c r="BM1554" s="58"/>
      <c r="BN1554" s="58"/>
      <c r="BO1554" s="58"/>
      <c r="BP1554" s="58"/>
      <c r="BQ1554" s="58"/>
      <c r="BR1554" s="58"/>
      <c r="BS1554" s="58"/>
      <c r="BT1554" s="58"/>
      <c r="BU1554" s="58"/>
      <c r="BV1554" s="58"/>
      <c r="BW1554" s="58"/>
      <c r="BX1554" s="58"/>
      <c r="BY1554" s="58"/>
      <c r="BZ1554" s="58"/>
      <c r="CA1554" s="58"/>
      <c r="CB1554" s="58"/>
      <c r="CC1554" s="58"/>
      <c r="CD1554" s="58"/>
      <c r="CE1554" s="58"/>
      <c r="CF1554" s="58"/>
      <c r="CG1554" s="58"/>
      <c r="CH1554" s="58"/>
      <c r="CI1554" s="58"/>
      <c r="CJ1554" s="58"/>
    </row>
    <row r="1555" spans="1:88" s="71" customFormat="1" ht="12.75" customHeight="1" x14ac:dyDescent="0.2">
      <c r="A1555" s="72"/>
      <c r="B1555" s="67" t="s">
        <v>147</v>
      </c>
      <c r="C1555" s="60" t="s">
        <v>148</v>
      </c>
      <c r="D1555" s="60"/>
      <c r="E1555" s="64">
        <f t="shared" si="18"/>
        <v>0</v>
      </c>
      <c r="F1555" s="64"/>
      <c r="G1555" s="70"/>
      <c r="H1555" s="60"/>
      <c r="I1555" s="57"/>
      <c r="J1555" s="57"/>
      <c r="K1555" s="57"/>
      <c r="L1555" s="58"/>
      <c r="M1555" s="58"/>
      <c r="N1555" s="58"/>
      <c r="O1555" s="58"/>
      <c r="P1555" s="58"/>
      <c r="Q1555" s="58"/>
      <c r="R1555" s="58"/>
      <c r="S1555" s="58"/>
      <c r="T1555" s="58"/>
      <c r="U1555" s="58"/>
      <c r="V1555" s="58"/>
      <c r="W1555" s="58"/>
      <c r="X1555" s="58"/>
      <c r="Y1555" s="58"/>
      <c r="Z1555" s="58"/>
      <c r="AA1555" s="58"/>
      <c r="AB1555" s="58"/>
      <c r="AC1555" s="58"/>
      <c r="AD1555" s="58"/>
      <c r="AE1555" s="58"/>
      <c r="AF1555" s="58"/>
      <c r="AG1555" s="58"/>
      <c r="AH1555" s="58"/>
      <c r="AI1555" s="58"/>
      <c r="AJ1555" s="58"/>
      <c r="AK1555" s="58"/>
      <c r="AL1555" s="58"/>
      <c r="AM1555" s="58"/>
      <c r="AN1555" s="58"/>
      <c r="AO1555" s="58"/>
      <c r="AP1555" s="58"/>
      <c r="AQ1555" s="58"/>
      <c r="AR1555" s="58"/>
      <c r="AS1555" s="58"/>
      <c r="AT1555" s="58"/>
      <c r="AU1555" s="58"/>
      <c r="AV1555" s="58"/>
      <c r="AW1555" s="58"/>
      <c r="AX1555" s="58"/>
      <c r="AY1555" s="58"/>
      <c r="AZ1555" s="58"/>
      <c r="BA1555" s="58"/>
      <c r="BB1555" s="58"/>
      <c r="BC1555" s="58"/>
      <c r="BD1555" s="58"/>
      <c r="BE1555" s="58"/>
      <c r="BF1555" s="58"/>
      <c r="BG1555" s="58"/>
      <c r="BH1555" s="58"/>
      <c r="BI1555" s="58"/>
      <c r="BJ1555" s="58"/>
      <c r="BK1555" s="58"/>
      <c r="BL1555" s="58"/>
      <c r="BM1555" s="58"/>
      <c r="BN1555" s="58"/>
      <c r="BO1555" s="58"/>
      <c r="BP1555" s="58"/>
      <c r="BQ1555" s="58"/>
      <c r="BR1555" s="58"/>
      <c r="BS1555" s="58"/>
      <c r="BT1555" s="58"/>
      <c r="BU1555" s="58"/>
      <c r="BV1555" s="58"/>
      <c r="BW1555" s="58"/>
      <c r="BX1555" s="58"/>
      <c r="BY1555" s="58"/>
      <c r="BZ1555" s="58"/>
      <c r="CA1555" s="58"/>
      <c r="CB1555" s="58"/>
      <c r="CC1555" s="58"/>
      <c r="CD1555" s="58"/>
      <c r="CE1555" s="58"/>
      <c r="CF1555" s="58"/>
      <c r="CG1555" s="58"/>
      <c r="CH1555" s="58"/>
      <c r="CI1555" s="58"/>
      <c r="CJ1555" s="58"/>
    </row>
    <row r="1556" spans="1:88" s="71" customFormat="1" ht="12.75" customHeight="1" x14ac:dyDescent="0.2">
      <c r="A1556" s="72"/>
      <c r="B1556" s="67"/>
      <c r="C1556" s="60" t="s">
        <v>17</v>
      </c>
      <c r="D1556" s="60"/>
      <c r="E1556" s="64">
        <f t="shared" si="18"/>
        <v>0</v>
      </c>
      <c r="F1556" s="64"/>
      <c r="G1556" s="70"/>
      <c r="H1556" s="60"/>
      <c r="I1556" s="57"/>
      <c r="J1556" s="57"/>
      <c r="K1556" s="57"/>
      <c r="L1556" s="58"/>
      <c r="M1556" s="58"/>
      <c r="N1556" s="58"/>
      <c r="O1556" s="58"/>
      <c r="P1556" s="58"/>
      <c r="Q1556" s="58"/>
      <c r="R1556" s="58"/>
      <c r="S1556" s="58"/>
      <c r="T1556" s="58"/>
      <c r="U1556" s="58"/>
      <c r="V1556" s="58"/>
      <c r="W1556" s="58"/>
      <c r="X1556" s="58"/>
      <c r="Y1556" s="58"/>
      <c r="Z1556" s="58"/>
      <c r="AA1556" s="58"/>
      <c r="AB1556" s="58"/>
      <c r="AC1556" s="58"/>
      <c r="AD1556" s="58"/>
      <c r="AE1556" s="58"/>
      <c r="AF1556" s="58"/>
      <c r="AG1556" s="58"/>
      <c r="AH1556" s="58"/>
      <c r="AI1556" s="58"/>
      <c r="AJ1556" s="58"/>
      <c r="AK1556" s="58"/>
      <c r="AL1556" s="58"/>
      <c r="AM1556" s="58"/>
      <c r="AN1556" s="58"/>
      <c r="AO1556" s="58"/>
      <c r="AP1556" s="58"/>
      <c r="AQ1556" s="58"/>
      <c r="AR1556" s="58"/>
      <c r="AS1556" s="58"/>
      <c r="AT1556" s="58"/>
      <c r="AU1556" s="58"/>
      <c r="AV1556" s="58"/>
      <c r="AW1556" s="58"/>
      <c r="AX1556" s="58"/>
      <c r="AY1556" s="58"/>
      <c r="AZ1556" s="58"/>
      <c r="BA1556" s="58"/>
      <c r="BB1556" s="58"/>
      <c r="BC1556" s="58"/>
      <c r="BD1556" s="58"/>
      <c r="BE1556" s="58"/>
      <c r="BF1556" s="58"/>
      <c r="BG1556" s="58"/>
      <c r="BH1556" s="58"/>
      <c r="BI1556" s="58"/>
      <c r="BJ1556" s="58"/>
      <c r="BK1556" s="58"/>
      <c r="BL1556" s="58"/>
      <c r="BM1556" s="58"/>
      <c r="BN1556" s="58"/>
      <c r="BO1556" s="58"/>
      <c r="BP1556" s="58"/>
      <c r="BQ1556" s="58"/>
      <c r="BR1556" s="58"/>
      <c r="BS1556" s="58"/>
      <c r="BT1556" s="58"/>
      <c r="BU1556" s="58"/>
      <c r="BV1556" s="58"/>
      <c r="BW1556" s="58"/>
      <c r="BX1556" s="58"/>
      <c r="BY1556" s="58"/>
      <c r="BZ1556" s="58"/>
      <c r="CA1556" s="58"/>
      <c r="CB1556" s="58"/>
      <c r="CC1556" s="58"/>
      <c r="CD1556" s="58"/>
      <c r="CE1556" s="58"/>
      <c r="CF1556" s="58"/>
      <c r="CG1556" s="58"/>
      <c r="CH1556" s="58"/>
      <c r="CI1556" s="58"/>
      <c r="CJ1556" s="58"/>
    </row>
    <row r="1557" spans="1:88" s="71" customFormat="1" ht="12.75" customHeight="1" x14ac:dyDescent="0.2">
      <c r="A1557" s="72"/>
      <c r="B1557" s="63" t="s">
        <v>150</v>
      </c>
      <c r="C1557" s="60" t="s">
        <v>64</v>
      </c>
      <c r="D1557" s="68"/>
      <c r="E1557" s="64">
        <f t="shared" si="18"/>
        <v>0</v>
      </c>
      <c r="F1557" s="64"/>
      <c r="G1557" s="70"/>
      <c r="H1557" s="68"/>
      <c r="I1557" s="57"/>
      <c r="J1557" s="57"/>
      <c r="K1557" s="57"/>
      <c r="L1557" s="58"/>
      <c r="M1557" s="58"/>
      <c r="N1557" s="58"/>
      <c r="O1557" s="58"/>
      <c r="P1557" s="58"/>
      <c r="Q1557" s="58"/>
      <c r="R1557" s="58"/>
      <c r="S1557" s="58"/>
      <c r="T1557" s="58"/>
      <c r="U1557" s="58"/>
      <c r="V1557" s="58"/>
      <c r="W1557" s="58"/>
      <c r="X1557" s="58"/>
      <c r="Y1557" s="58"/>
      <c r="Z1557" s="58"/>
      <c r="AA1557" s="58"/>
      <c r="AB1557" s="58"/>
      <c r="AC1557" s="58"/>
      <c r="AD1557" s="58"/>
      <c r="AE1557" s="58"/>
      <c r="AF1557" s="58"/>
      <c r="AG1557" s="58"/>
      <c r="AH1557" s="58"/>
      <c r="AI1557" s="58"/>
      <c r="AJ1557" s="58"/>
      <c r="AK1557" s="58"/>
      <c r="AL1557" s="58"/>
      <c r="AM1557" s="58"/>
      <c r="AN1557" s="58"/>
      <c r="AO1557" s="58"/>
      <c r="AP1557" s="58"/>
      <c r="AQ1557" s="58"/>
      <c r="AR1557" s="58"/>
      <c r="AS1557" s="58"/>
      <c r="AT1557" s="58"/>
      <c r="AU1557" s="58"/>
      <c r="AV1557" s="58"/>
      <c r="AW1557" s="58"/>
      <c r="AX1557" s="58"/>
      <c r="AY1557" s="58"/>
      <c r="AZ1557" s="58"/>
      <c r="BA1557" s="58"/>
      <c r="BB1557" s="58"/>
      <c r="BC1557" s="58"/>
      <c r="BD1557" s="58"/>
      <c r="BE1557" s="58"/>
      <c r="BF1557" s="58"/>
      <c r="BG1557" s="58"/>
      <c r="BH1557" s="58"/>
      <c r="BI1557" s="58"/>
      <c r="BJ1557" s="58"/>
      <c r="BK1557" s="58"/>
      <c r="BL1557" s="58"/>
      <c r="BM1557" s="58"/>
      <c r="BN1557" s="58"/>
      <c r="BO1557" s="58"/>
      <c r="BP1557" s="58"/>
      <c r="BQ1557" s="58"/>
      <c r="BR1557" s="58"/>
      <c r="BS1557" s="58"/>
      <c r="BT1557" s="58"/>
      <c r="BU1557" s="58"/>
      <c r="BV1557" s="58"/>
      <c r="BW1557" s="58"/>
      <c r="BX1557" s="58"/>
      <c r="BY1557" s="58"/>
      <c r="BZ1557" s="58"/>
      <c r="CA1557" s="58"/>
      <c r="CB1557" s="58"/>
      <c r="CC1557" s="58"/>
      <c r="CD1557" s="58"/>
      <c r="CE1557" s="58"/>
      <c r="CF1557" s="58"/>
      <c r="CG1557" s="58"/>
      <c r="CH1557" s="58"/>
      <c r="CI1557" s="58"/>
      <c r="CJ1557" s="58"/>
    </row>
    <row r="1558" spans="1:88" s="71" customFormat="1" ht="12.75" customHeight="1" x14ac:dyDescent="0.2">
      <c r="A1558" s="76"/>
      <c r="B1558" s="63"/>
      <c r="C1558" s="60" t="s">
        <v>17</v>
      </c>
      <c r="D1558" s="68"/>
      <c r="E1558" s="64">
        <f t="shared" si="18"/>
        <v>0</v>
      </c>
      <c r="F1558" s="64"/>
      <c r="G1558" s="70"/>
      <c r="H1558" s="68"/>
      <c r="I1558" s="57"/>
      <c r="J1558" s="57"/>
      <c r="K1558" s="57"/>
      <c r="L1558" s="58"/>
      <c r="M1558" s="58"/>
      <c r="N1558" s="58"/>
      <c r="O1558" s="58"/>
      <c r="P1558" s="58"/>
      <c r="Q1558" s="58"/>
      <c r="R1558" s="58"/>
      <c r="S1558" s="58"/>
      <c r="T1558" s="58"/>
      <c r="U1558" s="58"/>
      <c r="V1558" s="58"/>
      <c r="W1558" s="58"/>
      <c r="X1558" s="58"/>
      <c r="Y1558" s="58"/>
      <c r="Z1558" s="58"/>
      <c r="AA1558" s="58"/>
      <c r="AB1558" s="58"/>
      <c r="AC1558" s="58"/>
      <c r="AD1558" s="58"/>
      <c r="AE1558" s="58"/>
      <c r="AF1558" s="58"/>
      <c r="AG1558" s="58"/>
      <c r="AH1558" s="58"/>
      <c r="AI1558" s="58"/>
      <c r="AJ1558" s="58"/>
      <c r="AK1558" s="58"/>
      <c r="AL1558" s="58"/>
      <c r="AM1558" s="58"/>
      <c r="AN1558" s="58"/>
      <c r="AO1558" s="58"/>
      <c r="AP1558" s="58"/>
      <c r="AQ1558" s="58"/>
      <c r="AR1558" s="58"/>
      <c r="AS1558" s="58"/>
      <c r="AT1558" s="58"/>
      <c r="AU1558" s="58"/>
      <c r="AV1558" s="58"/>
      <c r="AW1558" s="58"/>
      <c r="AX1558" s="58"/>
      <c r="AY1558" s="58"/>
      <c r="AZ1558" s="58"/>
      <c r="BA1558" s="58"/>
      <c r="BB1558" s="58"/>
      <c r="BC1558" s="58"/>
      <c r="BD1558" s="58"/>
      <c r="BE1558" s="58"/>
      <c r="BF1558" s="58"/>
      <c r="BG1558" s="58"/>
      <c r="BH1558" s="58"/>
      <c r="BI1558" s="58"/>
      <c r="BJ1558" s="58"/>
      <c r="BK1558" s="58"/>
      <c r="BL1558" s="58"/>
      <c r="BM1558" s="58"/>
      <c r="BN1558" s="58"/>
      <c r="BO1558" s="58"/>
      <c r="BP1558" s="58"/>
      <c r="BQ1558" s="58"/>
      <c r="BR1558" s="58"/>
      <c r="BS1558" s="58"/>
      <c r="BT1558" s="58"/>
      <c r="BU1558" s="58"/>
      <c r="BV1558" s="58"/>
      <c r="BW1558" s="58"/>
      <c r="BX1558" s="58"/>
      <c r="BY1558" s="58"/>
      <c r="BZ1558" s="58"/>
      <c r="CA1558" s="58"/>
      <c r="CB1558" s="58"/>
      <c r="CC1558" s="58"/>
      <c r="CD1558" s="58"/>
      <c r="CE1558" s="58"/>
      <c r="CF1558" s="58"/>
      <c r="CG1558" s="58"/>
      <c r="CH1558" s="58"/>
      <c r="CI1558" s="58"/>
      <c r="CJ1558" s="58"/>
    </row>
    <row r="1559" spans="1:88" s="71" customFormat="1" ht="12.75" customHeight="1" x14ac:dyDescent="0.2">
      <c r="A1559" s="18">
        <v>70</v>
      </c>
      <c r="B1559" s="69" t="s">
        <v>219</v>
      </c>
      <c r="C1559" s="60" t="s">
        <v>19</v>
      </c>
      <c r="D1559" s="68"/>
      <c r="E1559" s="70">
        <f t="shared" si="18"/>
        <v>1</v>
      </c>
      <c r="F1559" s="70">
        <v>1</v>
      </c>
      <c r="G1559" s="70"/>
      <c r="H1559" s="68"/>
      <c r="I1559" s="57"/>
      <c r="J1559" s="57"/>
      <c r="K1559" s="57"/>
      <c r="L1559" s="58"/>
      <c r="M1559" s="58"/>
      <c r="N1559" s="58"/>
      <c r="O1559" s="58"/>
      <c r="P1559" s="58"/>
      <c r="Q1559" s="58"/>
      <c r="R1559" s="58"/>
      <c r="S1559" s="58"/>
      <c r="T1559" s="58"/>
      <c r="U1559" s="58"/>
      <c r="V1559" s="58"/>
      <c r="W1559" s="58"/>
      <c r="X1559" s="58"/>
      <c r="Y1559" s="58"/>
      <c r="Z1559" s="58"/>
      <c r="AA1559" s="58"/>
      <c r="AB1559" s="58"/>
      <c r="AC1559" s="58"/>
      <c r="AD1559" s="58"/>
      <c r="AE1559" s="58"/>
      <c r="AF1559" s="58"/>
      <c r="AG1559" s="58"/>
      <c r="AH1559" s="58"/>
      <c r="AI1559" s="58"/>
      <c r="AJ1559" s="58"/>
      <c r="AK1559" s="58"/>
      <c r="AL1559" s="58"/>
      <c r="AM1559" s="58"/>
      <c r="AN1559" s="58"/>
      <c r="AO1559" s="58"/>
      <c r="AP1559" s="58"/>
      <c r="AQ1559" s="58"/>
      <c r="AR1559" s="58"/>
      <c r="AS1559" s="58"/>
      <c r="AT1559" s="58"/>
      <c r="AU1559" s="58"/>
      <c r="AV1559" s="58"/>
      <c r="AW1559" s="58"/>
      <c r="AX1559" s="58"/>
      <c r="AY1559" s="58"/>
      <c r="AZ1559" s="58"/>
      <c r="BA1559" s="58"/>
      <c r="BB1559" s="58"/>
      <c r="BC1559" s="58"/>
      <c r="BD1559" s="58"/>
      <c r="BE1559" s="58"/>
      <c r="BF1559" s="58"/>
      <c r="BG1559" s="58"/>
      <c r="BH1559" s="58"/>
      <c r="BI1559" s="58"/>
      <c r="BJ1559" s="58"/>
      <c r="BK1559" s="58"/>
      <c r="BL1559" s="58"/>
      <c r="BM1559" s="58"/>
      <c r="BN1559" s="58"/>
      <c r="BO1559" s="58"/>
      <c r="BP1559" s="58"/>
      <c r="BQ1559" s="58"/>
      <c r="BR1559" s="58"/>
      <c r="BS1559" s="58"/>
      <c r="BT1559" s="58"/>
      <c r="BU1559" s="58"/>
      <c r="BV1559" s="58"/>
      <c r="BW1559" s="58"/>
      <c r="BX1559" s="58"/>
      <c r="BY1559" s="58"/>
      <c r="BZ1559" s="58"/>
      <c r="CA1559" s="58"/>
      <c r="CB1559" s="58"/>
      <c r="CC1559" s="58"/>
      <c r="CD1559" s="58"/>
      <c r="CE1559" s="58"/>
      <c r="CF1559" s="58"/>
      <c r="CG1559" s="58"/>
      <c r="CH1559" s="58"/>
      <c r="CI1559" s="58"/>
      <c r="CJ1559" s="58"/>
    </row>
    <row r="1560" spans="1:88" s="71" customFormat="1" ht="12.75" customHeight="1" x14ac:dyDescent="0.2">
      <c r="A1560" s="72"/>
      <c r="B1560" s="73"/>
      <c r="C1560" s="60" t="s">
        <v>17</v>
      </c>
      <c r="D1560" s="61"/>
      <c r="E1560" s="70">
        <f t="shared" si="18"/>
        <v>18.387</v>
      </c>
      <c r="F1560" s="70">
        <f>F1562+F1564+F1566+F1568</f>
        <v>18.387</v>
      </c>
      <c r="G1560" s="70">
        <f>G1562+G1564+G1566+G1568</f>
        <v>0</v>
      </c>
      <c r="H1560" s="61"/>
      <c r="I1560" s="57"/>
      <c r="J1560" s="57"/>
      <c r="K1560" s="57"/>
      <c r="L1560" s="58"/>
      <c r="M1560" s="58"/>
      <c r="N1560" s="58"/>
      <c r="O1560" s="58"/>
      <c r="P1560" s="58"/>
      <c r="Q1560" s="58"/>
      <c r="R1560" s="58"/>
      <c r="S1560" s="58"/>
      <c r="T1560" s="58"/>
      <c r="U1560" s="58"/>
      <c r="V1560" s="58"/>
      <c r="W1560" s="58"/>
      <c r="X1560" s="58"/>
      <c r="Y1560" s="58"/>
      <c r="Z1560" s="58"/>
      <c r="AA1560" s="58"/>
      <c r="AB1560" s="58"/>
      <c r="AC1560" s="58"/>
      <c r="AD1560" s="58"/>
      <c r="AE1560" s="58"/>
      <c r="AF1560" s="58"/>
      <c r="AG1560" s="58"/>
      <c r="AH1560" s="58"/>
      <c r="AI1560" s="58"/>
      <c r="AJ1560" s="58"/>
      <c r="AK1560" s="58"/>
      <c r="AL1560" s="58"/>
      <c r="AM1560" s="58"/>
      <c r="AN1560" s="58"/>
      <c r="AO1560" s="58"/>
      <c r="AP1560" s="58"/>
      <c r="AQ1560" s="58"/>
      <c r="AR1560" s="58"/>
      <c r="AS1560" s="58"/>
      <c r="AT1560" s="58"/>
      <c r="AU1560" s="58"/>
      <c r="AV1560" s="58"/>
      <c r="AW1560" s="58"/>
      <c r="AX1560" s="58"/>
      <c r="AY1560" s="58"/>
      <c r="AZ1560" s="58"/>
      <c r="BA1560" s="58"/>
      <c r="BB1560" s="58"/>
      <c r="BC1560" s="58"/>
      <c r="BD1560" s="58"/>
      <c r="BE1560" s="58"/>
      <c r="BF1560" s="58"/>
      <c r="BG1560" s="58"/>
      <c r="BH1560" s="58"/>
      <c r="BI1560" s="58"/>
      <c r="BJ1560" s="58"/>
      <c r="BK1560" s="58"/>
      <c r="BL1560" s="58"/>
      <c r="BM1560" s="58"/>
      <c r="BN1560" s="58"/>
      <c r="BO1560" s="58"/>
      <c r="BP1560" s="58"/>
      <c r="BQ1560" s="58"/>
      <c r="BR1560" s="58"/>
      <c r="BS1560" s="58"/>
      <c r="BT1560" s="58"/>
      <c r="BU1560" s="58"/>
      <c r="BV1560" s="58"/>
      <c r="BW1560" s="58"/>
      <c r="BX1560" s="58"/>
      <c r="BY1560" s="58"/>
      <c r="BZ1560" s="58"/>
      <c r="CA1560" s="58"/>
      <c r="CB1560" s="58"/>
      <c r="CC1560" s="58"/>
      <c r="CD1560" s="58"/>
      <c r="CE1560" s="58"/>
      <c r="CF1560" s="58"/>
      <c r="CG1560" s="58"/>
      <c r="CH1560" s="58"/>
      <c r="CI1560" s="58"/>
      <c r="CJ1560" s="58"/>
    </row>
    <row r="1561" spans="1:88" s="71" customFormat="1" ht="12.75" customHeight="1" x14ac:dyDescent="0.2">
      <c r="A1561" s="72"/>
      <c r="B1561" s="63" t="s">
        <v>143</v>
      </c>
      <c r="C1561" s="60" t="s">
        <v>20</v>
      </c>
      <c r="D1561" s="60"/>
      <c r="E1561" s="70">
        <f t="shared" si="18"/>
        <v>0</v>
      </c>
      <c r="F1561" s="70"/>
      <c r="G1561" s="70"/>
      <c r="H1561" s="60"/>
      <c r="I1561" s="57"/>
      <c r="J1561" s="57"/>
      <c r="K1561" s="57"/>
      <c r="L1561" s="58"/>
      <c r="M1561" s="58"/>
      <c r="N1561" s="58"/>
      <c r="O1561" s="58"/>
      <c r="P1561" s="58"/>
      <c r="Q1561" s="58"/>
      <c r="R1561" s="58"/>
      <c r="S1561" s="58"/>
      <c r="T1561" s="58"/>
      <c r="U1561" s="58"/>
      <c r="V1561" s="58"/>
      <c r="W1561" s="58"/>
      <c r="X1561" s="58"/>
      <c r="Y1561" s="58"/>
      <c r="Z1561" s="58"/>
      <c r="AA1561" s="58"/>
      <c r="AB1561" s="58"/>
      <c r="AC1561" s="58"/>
      <c r="AD1561" s="58"/>
      <c r="AE1561" s="58"/>
      <c r="AF1561" s="58"/>
      <c r="AG1561" s="58"/>
      <c r="AH1561" s="58"/>
      <c r="AI1561" s="58"/>
      <c r="AJ1561" s="58"/>
      <c r="AK1561" s="58"/>
      <c r="AL1561" s="58"/>
      <c r="AM1561" s="58"/>
      <c r="AN1561" s="58"/>
      <c r="AO1561" s="58"/>
      <c r="AP1561" s="58"/>
      <c r="AQ1561" s="58"/>
      <c r="AR1561" s="58"/>
      <c r="AS1561" s="58"/>
      <c r="AT1561" s="58"/>
      <c r="AU1561" s="58"/>
      <c r="AV1561" s="58"/>
      <c r="AW1561" s="58"/>
      <c r="AX1561" s="58"/>
      <c r="AY1561" s="58"/>
      <c r="AZ1561" s="58"/>
      <c r="BA1561" s="58"/>
      <c r="BB1561" s="58"/>
      <c r="BC1561" s="58"/>
      <c r="BD1561" s="58"/>
      <c r="BE1561" s="58"/>
      <c r="BF1561" s="58"/>
      <c r="BG1561" s="58"/>
      <c r="BH1561" s="58"/>
      <c r="BI1561" s="58"/>
      <c r="BJ1561" s="58"/>
      <c r="BK1561" s="58"/>
      <c r="BL1561" s="58"/>
      <c r="BM1561" s="58"/>
      <c r="BN1561" s="58"/>
      <c r="BO1561" s="58"/>
      <c r="BP1561" s="58"/>
      <c r="BQ1561" s="58"/>
      <c r="BR1561" s="58"/>
      <c r="BS1561" s="58"/>
      <c r="BT1561" s="58"/>
      <c r="BU1561" s="58"/>
      <c r="BV1561" s="58"/>
      <c r="BW1561" s="58"/>
      <c r="BX1561" s="58"/>
      <c r="BY1561" s="58"/>
      <c r="BZ1561" s="58"/>
      <c r="CA1561" s="58"/>
      <c r="CB1561" s="58"/>
      <c r="CC1561" s="58"/>
      <c r="CD1561" s="58"/>
      <c r="CE1561" s="58"/>
      <c r="CF1561" s="58"/>
      <c r="CG1561" s="58"/>
      <c r="CH1561" s="58"/>
      <c r="CI1561" s="58"/>
      <c r="CJ1561" s="58"/>
    </row>
    <row r="1562" spans="1:88" s="71" customFormat="1" ht="12.75" customHeight="1" x14ac:dyDescent="0.2">
      <c r="A1562" s="72"/>
      <c r="B1562" s="63"/>
      <c r="C1562" s="60" t="s">
        <v>17</v>
      </c>
      <c r="D1562" s="60"/>
      <c r="E1562" s="70">
        <f t="shared" si="18"/>
        <v>0</v>
      </c>
      <c r="F1562" s="70"/>
      <c r="G1562" s="70"/>
      <c r="H1562" s="60"/>
      <c r="I1562" s="57"/>
      <c r="J1562" s="57"/>
      <c r="K1562" s="57"/>
      <c r="L1562" s="58"/>
      <c r="M1562" s="58"/>
      <c r="N1562" s="58"/>
      <c r="O1562" s="58"/>
      <c r="P1562" s="58"/>
      <c r="Q1562" s="58"/>
      <c r="R1562" s="58"/>
      <c r="S1562" s="58"/>
      <c r="T1562" s="58"/>
      <c r="U1562" s="58"/>
      <c r="V1562" s="58"/>
      <c r="W1562" s="58"/>
      <c r="X1562" s="58"/>
      <c r="Y1562" s="58"/>
      <c r="Z1562" s="58"/>
      <c r="AA1562" s="58"/>
      <c r="AB1562" s="58"/>
      <c r="AC1562" s="58"/>
      <c r="AD1562" s="58"/>
      <c r="AE1562" s="58"/>
      <c r="AF1562" s="58"/>
      <c r="AG1562" s="58"/>
      <c r="AH1562" s="58"/>
      <c r="AI1562" s="58"/>
      <c r="AJ1562" s="58"/>
      <c r="AK1562" s="58"/>
      <c r="AL1562" s="58"/>
      <c r="AM1562" s="58"/>
      <c r="AN1562" s="58"/>
      <c r="AO1562" s="58"/>
      <c r="AP1562" s="58"/>
      <c r="AQ1562" s="58"/>
      <c r="AR1562" s="58"/>
      <c r="AS1562" s="58"/>
      <c r="AT1562" s="58"/>
      <c r="AU1562" s="58"/>
      <c r="AV1562" s="58"/>
      <c r="AW1562" s="58"/>
      <c r="AX1562" s="58"/>
      <c r="AY1562" s="58"/>
      <c r="AZ1562" s="58"/>
      <c r="BA1562" s="58"/>
      <c r="BB1562" s="58"/>
      <c r="BC1562" s="58"/>
      <c r="BD1562" s="58"/>
      <c r="BE1562" s="58"/>
      <c r="BF1562" s="58"/>
      <c r="BG1562" s="58"/>
      <c r="BH1562" s="58"/>
      <c r="BI1562" s="58"/>
      <c r="BJ1562" s="58"/>
      <c r="BK1562" s="58"/>
      <c r="BL1562" s="58"/>
      <c r="BM1562" s="58"/>
      <c r="BN1562" s="58"/>
      <c r="BO1562" s="58"/>
      <c r="BP1562" s="58"/>
      <c r="BQ1562" s="58"/>
      <c r="BR1562" s="58"/>
      <c r="BS1562" s="58"/>
      <c r="BT1562" s="58"/>
      <c r="BU1562" s="58"/>
      <c r="BV1562" s="58"/>
      <c r="BW1562" s="58"/>
      <c r="BX1562" s="58"/>
      <c r="BY1562" s="58"/>
      <c r="BZ1562" s="58"/>
      <c r="CA1562" s="58"/>
      <c r="CB1562" s="58"/>
      <c r="CC1562" s="58"/>
      <c r="CD1562" s="58"/>
      <c r="CE1562" s="58"/>
      <c r="CF1562" s="58"/>
      <c r="CG1562" s="58"/>
      <c r="CH1562" s="58"/>
      <c r="CI1562" s="58"/>
      <c r="CJ1562" s="58"/>
    </row>
    <row r="1563" spans="1:88" s="71" customFormat="1" ht="12.75" customHeight="1" x14ac:dyDescent="0.2">
      <c r="A1563" s="72"/>
      <c r="B1563" s="63" t="s">
        <v>145</v>
      </c>
      <c r="C1563" s="60" t="s">
        <v>20</v>
      </c>
      <c r="D1563" s="60"/>
      <c r="E1563" s="70">
        <f t="shared" si="18"/>
        <v>1.7500000000000002E-2</v>
      </c>
      <c r="F1563" s="70">
        <v>1.7500000000000002E-2</v>
      </c>
      <c r="G1563" s="70"/>
      <c r="H1563" s="60"/>
      <c r="I1563" s="57"/>
      <c r="J1563" s="57"/>
      <c r="K1563" s="57"/>
      <c r="L1563" s="58"/>
      <c r="M1563" s="58"/>
      <c r="N1563" s="58"/>
      <c r="O1563" s="58"/>
      <c r="P1563" s="58"/>
      <c r="Q1563" s="58"/>
      <c r="R1563" s="58"/>
      <c r="S1563" s="58"/>
      <c r="T1563" s="58"/>
      <c r="U1563" s="58"/>
      <c r="V1563" s="58"/>
      <c r="W1563" s="58"/>
      <c r="X1563" s="58"/>
      <c r="Y1563" s="58"/>
      <c r="Z1563" s="58"/>
      <c r="AA1563" s="58"/>
      <c r="AB1563" s="58"/>
      <c r="AC1563" s="58"/>
      <c r="AD1563" s="58"/>
      <c r="AE1563" s="58"/>
      <c r="AF1563" s="58"/>
      <c r="AG1563" s="58"/>
      <c r="AH1563" s="58"/>
      <c r="AI1563" s="58"/>
      <c r="AJ1563" s="58"/>
      <c r="AK1563" s="58"/>
      <c r="AL1563" s="58"/>
      <c r="AM1563" s="58"/>
      <c r="AN1563" s="58"/>
      <c r="AO1563" s="58"/>
      <c r="AP1563" s="58"/>
      <c r="AQ1563" s="58"/>
      <c r="AR1563" s="58"/>
      <c r="AS1563" s="58"/>
      <c r="AT1563" s="58"/>
      <c r="AU1563" s="58"/>
      <c r="AV1563" s="58"/>
      <c r="AW1563" s="58"/>
      <c r="AX1563" s="58"/>
      <c r="AY1563" s="58"/>
      <c r="AZ1563" s="58"/>
      <c r="BA1563" s="58"/>
      <c r="BB1563" s="58"/>
      <c r="BC1563" s="58"/>
      <c r="BD1563" s="58"/>
      <c r="BE1563" s="58"/>
      <c r="BF1563" s="58"/>
      <c r="BG1563" s="58"/>
      <c r="BH1563" s="58"/>
      <c r="BI1563" s="58"/>
      <c r="BJ1563" s="58"/>
      <c r="BK1563" s="58"/>
      <c r="BL1563" s="58"/>
      <c r="BM1563" s="58"/>
      <c r="BN1563" s="58"/>
      <c r="BO1563" s="58"/>
      <c r="BP1563" s="58"/>
      <c r="BQ1563" s="58"/>
      <c r="BR1563" s="58"/>
      <c r="BS1563" s="58"/>
      <c r="BT1563" s="58"/>
      <c r="BU1563" s="58"/>
      <c r="BV1563" s="58"/>
      <c r="BW1563" s="58"/>
      <c r="BX1563" s="58"/>
      <c r="BY1563" s="58"/>
      <c r="BZ1563" s="58"/>
      <c r="CA1563" s="58"/>
      <c r="CB1563" s="58"/>
      <c r="CC1563" s="58"/>
      <c r="CD1563" s="58"/>
      <c r="CE1563" s="58"/>
      <c r="CF1563" s="58"/>
      <c r="CG1563" s="58"/>
      <c r="CH1563" s="58"/>
      <c r="CI1563" s="58"/>
      <c r="CJ1563" s="58"/>
    </row>
    <row r="1564" spans="1:88" s="71" customFormat="1" ht="12.75" customHeight="1" x14ac:dyDescent="0.2">
      <c r="A1564" s="72"/>
      <c r="B1564" s="63"/>
      <c r="C1564" s="60" t="s">
        <v>17</v>
      </c>
      <c r="D1564" s="60"/>
      <c r="E1564" s="70">
        <f t="shared" si="18"/>
        <v>18.387</v>
      </c>
      <c r="F1564" s="70">
        <v>18.387</v>
      </c>
      <c r="G1564" s="70"/>
      <c r="H1564" s="60"/>
      <c r="I1564" s="57"/>
      <c r="J1564" s="57"/>
      <c r="K1564" s="57"/>
      <c r="L1564" s="58"/>
      <c r="M1564" s="58"/>
      <c r="N1564" s="58"/>
      <c r="O1564" s="58"/>
      <c r="P1564" s="58"/>
      <c r="Q1564" s="58"/>
      <c r="R1564" s="58"/>
      <c r="S1564" s="58"/>
      <c r="T1564" s="58"/>
      <c r="U1564" s="58"/>
      <c r="V1564" s="58"/>
      <c r="W1564" s="58"/>
      <c r="X1564" s="58"/>
      <c r="Y1564" s="58"/>
      <c r="Z1564" s="58"/>
      <c r="AA1564" s="58"/>
      <c r="AB1564" s="58"/>
      <c r="AC1564" s="58"/>
      <c r="AD1564" s="58"/>
      <c r="AE1564" s="58"/>
      <c r="AF1564" s="58"/>
      <c r="AG1564" s="58"/>
      <c r="AH1564" s="58"/>
      <c r="AI1564" s="58"/>
      <c r="AJ1564" s="58"/>
      <c r="AK1564" s="58"/>
      <c r="AL1564" s="58"/>
      <c r="AM1564" s="58"/>
      <c r="AN1564" s="58"/>
      <c r="AO1564" s="58"/>
      <c r="AP1564" s="58"/>
      <c r="AQ1564" s="58"/>
      <c r="AR1564" s="58"/>
      <c r="AS1564" s="58"/>
      <c r="AT1564" s="58"/>
      <c r="AU1564" s="58"/>
      <c r="AV1564" s="58"/>
      <c r="AW1564" s="58"/>
      <c r="AX1564" s="58"/>
      <c r="AY1564" s="58"/>
      <c r="AZ1564" s="58"/>
      <c r="BA1564" s="58"/>
      <c r="BB1564" s="58"/>
      <c r="BC1564" s="58"/>
      <c r="BD1564" s="58"/>
      <c r="BE1564" s="58"/>
      <c r="BF1564" s="58"/>
      <c r="BG1564" s="58"/>
      <c r="BH1564" s="58"/>
      <c r="BI1564" s="58"/>
      <c r="BJ1564" s="58"/>
      <c r="BK1564" s="58"/>
      <c r="BL1564" s="58"/>
      <c r="BM1564" s="58"/>
      <c r="BN1564" s="58"/>
      <c r="BO1564" s="58"/>
      <c r="BP1564" s="58"/>
      <c r="BQ1564" s="58"/>
      <c r="BR1564" s="58"/>
      <c r="BS1564" s="58"/>
      <c r="BT1564" s="58"/>
      <c r="BU1564" s="58"/>
      <c r="BV1564" s="58"/>
      <c r="BW1564" s="58"/>
      <c r="BX1564" s="58"/>
      <c r="BY1564" s="58"/>
      <c r="BZ1564" s="58"/>
      <c r="CA1564" s="58"/>
      <c r="CB1564" s="58"/>
      <c r="CC1564" s="58"/>
      <c r="CD1564" s="58"/>
      <c r="CE1564" s="58"/>
      <c r="CF1564" s="58"/>
      <c r="CG1564" s="58"/>
      <c r="CH1564" s="58"/>
      <c r="CI1564" s="58"/>
      <c r="CJ1564" s="58"/>
    </row>
    <row r="1565" spans="1:88" s="71" customFormat="1" ht="12.75" customHeight="1" x14ac:dyDescent="0.2">
      <c r="A1565" s="72"/>
      <c r="B1565" s="67" t="s">
        <v>147</v>
      </c>
      <c r="C1565" s="60" t="s">
        <v>148</v>
      </c>
      <c r="D1565" s="60"/>
      <c r="E1565" s="70">
        <f t="shared" si="18"/>
        <v>0</v>
      </c>
      <c r="F1565" s="70"/>
      <c r="G1565" s="70"/>
      <c r="H1565" s="60"/>
      <c r="I1565" s="57"/>
      <c r="J1565" s="57"/>
      <c r="K1565" s="57"/>
      <c r="L1565" s="58"/>
      <c r="M1565" s="58"/>
      <c r="N1565" s="58"/>
      <c r="O1565" s="58"/>
      <c r="P1565" s="58"/>
      <c r="Q1565" s="58"/>
      <c r="R1565" s="58"/>
      <c r="S1565" s="58"/>
      <c r="T1565" s="58"/>
      <c r="U1565" s="58"/>
      <c r="V1565" s="58"/>
      <c r="W1565" s="58"/>
      <c r="X1565" s="58"/>
      <c r="Y1565" s="58"/>
      <c r="Z1565" s="58"/>
      <c r="AA1565" s="58"/>
      <c r="AB1565" s="58"/>
      <c r="AC1565" s="58"/>
      <c r="AD1565" s="58"/>
      <c r="AE1565" s="58"/>
      <c r="AF1565" s="58"/>
      <c r="AG1565" s="58"/>
      <c r="AH1565" s="58"/>
      <c r="AI1565" s="58"/>
      <c r="AJ1565" s="58"/>
      <c r="AK1565" s="58"/>
      <c r="AL1565" s="58"/>
      <c r="AM1565" s="58"/>
      <c r="AN1565" s="58"/>
      <c r="AO1565" s="58"/>
      <c r="AP1565" s="58"/>
      <c r="AQ1565" s="58"/>
      <c r="AR1565" s="58"/>
      <c r="AS1565" s="58"/>
      <c r="AT1565" s="58"/>
      <c r="AU1565" s="58"/>
      <c r="AV1565" s="58"/>
      <c r="AW1565" s="58"/>
      <c r="AX1565" s="58"/>
      <c r="AY1565" s="58"/>
      <c r="AZ1565" s="58"/>
      <c r="BA1565" s="58"/>
      <c r="BB1565" s="58"/>
      <c r="BC1565" s="58"/>
      <c r="BD1565" s="58"/>
      <c r="BE1565" s="58"/>
      <c r="BF1565" s="58"/>
      <c r="BG1565" s="58"/>
      <c r="BH1565" s="58"/>
      <c r="BI1565" s="58"/>
      <c r="BJ1565" s="58"/>
      <c r="BK1565" s="58"/>
      <c r="BL1565" s="58"/>
      <c r="BM1565" s="58"/>
      <c r="BN1565" s="58"/>
      <c r="BO1565" s="58"/>
      <c r="BP1565" s="58"/>
      <c r="BQ1565" s="58"/>
      <c r="BR1565" s="58"/>
      <c r="BS1565" s="58"/>
      <c r="BT1565" s="58"/>
      <c r="BU1565" s="58"/>
      <c r="BV1565" s="58"/>
      <c r="BW1565" s="58"/>
      <c r="BX1565" s="58"/>
      <c r="BY1565" s="58"/>
      <c r="BZ1565" s="58"/>
      <c r="CA1565" s="58"/>
      <c r="CB1565" s="58"/>
      <c r="CC1565" s="58"/>
      <c r="CD1565" s="58"/>
      <c r="CE1565" s="58"/>
      <c r="CF1565" s="58"/>
      <c r="CG1565" s="58"/>
      <c r="CH1565" s="58"/>
      <c r="CI1565" s="58"/>
      <c r="CJ1565" s="58"/>
    </row>
    <row r="1566" spans="1:88" s="71" customFormat="1" ht="12.75" customHeight="1" x14ac:dyDescent="0.2">
      <c r="A1566" s="72"/>
      <c r="B1566" s="67"/>
      <c r="C1566" s="60" t="s">
        <v>17</v>
      </c>
      <c r="D1566" s="60"/>
      <c r="E1566" s="70">
        <f t="shared" si="18"/>
        <v>0</v>
      </c>
      <c r="F1566" s="70"/>
      <c r="G1566" s="70"/>
      <c r="H1566" s="60"/>
      <c r="I1566" s="57"/>
      <c r="J1566" s="57"/>
      <c r="K1566" s="57"/>
      <c r="L1566" s="58"/>
      <c r="M1566" s="58"/>
      <c r="N1566" s="58"/>
      <c r="O1566" s="58"/>
      <c r="P1566" s="58"/>
      <c r="Q1566" s="58"/>
      <c r="R1566" s="58"/>
      <c r="S1566" s="58"/>
      <c r="T1566" s="58"/>
      <c r="U1566" s="58"/>
      <c r="V1566" s="58"/>
      <c r="W1566" s="58"/>
      <c r="X1566" s="58"/>
      <c r="Y1566" s="58"/>
      <c r="Z1566" s="58"/>
      <c r="AA1566" s="58"/>
      <c r="AB1566" s="58"/>
      <c r="AC1566" s="58"/>
      <c r="AD1566" s="58"/>
      <c r="AE1566" s="58"/>
      <c r="AF1566" s="58"/>
      <c r="AG1566" s="58"/>
      <c r="AH1566" s="58"/>
      <c r="AI1566" s="58"/>
      <c r="AJ1566" s="58"/>
      <c r="AK1566" s="58"/>
      <c r="AL1566" s="58"/>
      <c r="AM1566" s="58"/>
      <c r="AN1566" s="58"/>
      <c r="AO1566" s="58"/>
      <c r="AP1566" s="58"/>
      <c r="AQ1566" s="58"/>
      <c r="AR1566" s="58"/>
      <c r="AS1566" s="58"/>
      <c r="AT1566" s="58"/>
      <c r="AU1566" s="58"/>
      <c r="AV1566" s="58"/>
      <c r="AW1566" s="58"/>
      <c r="AX1566" s="58"/>
      <c r="AY1566" s="58"/>
      <c r="AZ1566" s="58"/>
      <c r="BA1566" s="58"/>
      <c r="BB1566" s="58"/>
      <c r="BC1566" s="58"/>
      <c r="BD1566" s="58"/>
      <c r="BE1566" s="58"/>
      <c r="BF1566" s="58"/>
      <c r="BG1566" s="58"/>
      <c r="BH1566" s="58"/>
      <c r="BI1566" s="58"/>
      <c r="BJ1566" s="58"/>
      <c r="BK1566" s="58"/>
      <c r="BL1566" s="58"/>
      <c r="BM1566" s="58"/>
      <c r="BN1566" s="58"/>
      <c r="BO1566" s="58"/>
      <c r="BP1566" s="58"/>
      <c r="BQ1566" s="58"/>
      <c r="BR1566" s="58"/>
      <c r="BS1566" s="58"/>
      <c r="BT1566" s="58"/>
      <c r="BU1566" s="58"/>
      <c r="BV1566" s="58"/>
      <c r="BW1566" s="58"/>
      <c r="BX1566" s="58"/>
      <c r="BY1566" s="58"/>
      <c r="BZ1566" s="58"/>
      <c r="CA1566" s="58"/>
      <c r="CB1566" s="58"/>
      <c r="CC1566" s="58"/>
      <c r="CD1566" s="58"/>
      <c r="CE1566" s="58"/>
      <c r="CF1566" s="58"/>
      <c r="CG1566" s="58"/>
      <c r="CH1566" s="58"/>
      <c r="CI1566" s="58"/>
      <c r="CJ1566" s="58"/>
    </row>
    <row r="1567" spans="1:88" s="71" customFormat="1" ht="12.75" customHeight="1" x14ac:dyDescent="0.2">
      <c r="A1567" s="72"/>
      <c r="B1567" s="63" t="s">
        <v>150</v>
      </c>
      <c r="C1567" s="60" t="s">
        <v>64</v>
      </c>
      <c r="D1567" s="68"/>
      <c r="E1567" s="70">
        <f t="shared" si="18"/>
        <v>0</v>
      </c>
      <c r="F1567" s="70"/>
      <c r="G1567" s="70"/>
      <c r="H1567" s="68"/>
      <c r="I1567" s="57"/>
      <c r="J1567" s="57"/>
      <c r="K1567" s="57"/>
      <c r="L1567" s="58"/>
      <c r="M1567" s="58"/>
      <c r="N1567" s="58"/>
      <c r="O1567" s="58"/>
      <c r="P1567" s="58"/>
      <c r="Q1567" s="58"/>
      <c r="R1567" s="58"/>
      <c r="S1567" s="58"/>
      <c r="T1567" s="58"/>
      <c r="U1567" s="58"/>
      <c r="V1567" s="58"/>
      <c r="W1567" s="58"/>
      <c r="X1567" s="58"/>
      <c r="Y1567" s="58"/>
      <c r="Z1567" s="58"/>
      <c r="AA1567" s="58"/>
      <c r="AB1567" s="58"/>
      <c r="AC1567" s="58"/>
      <c r="AD1567" s="58"/>
      <c r="AE1567" s="58"/>
      <c r="AF1567" s="58"/>
      <c r="AG1567" s="58"/>
      <c r="AH1567" s="58"/>
      <c r="AI1567" s="58"/>
      <c r="AJ1567" s="58"/>
      <c r="AK1567" s="58"/>
      <c r="AL1567" s="58"/>
      <c r="AM1567" s="58"/>
      <c r="AN1567" s="58"/>
      <c r="AO1567" s="58"/>
      <c r="AP1567" s="58"/>
      <c r="AQ1567" s="58"/>
      <c r="AR1567" s="58"/>
      <c r="AS1567" s="58"/>
      <c r="AT1567" s="58"/>
      <c r="AU1567" s="58"/>
      <c r="AV1567" s="58"/>
      <c r="AW1567" s="58"/>
      <c r="AX1567" s="58"/>
      <c r="AY1567" s="58"/>
      <c r="AZ1567" s="58"/>
      <c r="BA1567" s="58"/>
      <c r="BB1567" s="58"/>
      <c r="BC1567" s="58"/>
      <c r="BD1567" s="58"/>
      <c r="BE1567" s="58"/>
      <c r="BF1567" s="58"/>
      <c r="BG1567" s="58"/>
      <c r="BH1567" s="58"/>
      <c r="BI1567" s="58"/>
      <c r="BJ1567" s="58"/>
      <c r="BK1567" s="58"/>
      <c r="BL1567" s="58"/>
      <c r="BM1567" s="58"/>
      <c r="BN1567" s="58"/>
      <c r="BO1567" s="58"/>
      <c r="BP1567" s="58"/>
      <c r="BQ1567" s="58"/>
      <c r="BR1567" s="58"/>
      <c r="BS1567" s="58"/>
      <c r="BT1567" s="58"/>
      <c r="BU1567" s="58"/>
      <c r="BV1567" s="58"/>
      <c r="BW1567" s="58"/>
      <c r="BX1567" s="58"/>
      <c r="BY1567" s="58"/>
      <c r="BZ1567" s="58"/>
      <c r="CA1567" s="58"/>
      <c r="CB1567" s="58"/>
      <c r="CC1567" s="58"/>
      <c r="CD1567" s="58"/>
      <c r="CE1567" s="58"/>
      <c r="CF1567" s="58"/>
      <c r="CG1567" s="58"/>
      <c r="CH1567" s="58"/>
      <c r="CI1567" s="58"/>
      <c r="CJ1567" s="58"/>
    </row>
    <row r="1568" spans="1:88" s="71" customFormat="1" ht="12.75" customHeight="1" x14ac:dyDescent="0.2">
      <c r="A1568" s="76"/>
      <c r="B1568" s="63"/>
      <c r="C1568" s="60" t="s">
        <v>17</v>
      </c>
      <c r="D1568" s="68"/>
      <c r="E1568" s="70">
        <f t="shared" si="18"/>
        <v>0</v>
      </c>
      <c r="F1568" s="70"/>
      <c r="G1568" s="70"/>
      <c r="H1568" s="68"/>
      <c r="I1568" s="57"/>
      <c r="J1568" s="57"/>
      <c r="K1568" s="57"/>
      <c r="L1568" s="58"/>
      <c r="M1568" s="58"/>
      <c r="N1568" s="58"/>
      <c r="O1568" s="58"/>
      <c r="P1568" s="58"/>
      <c r="Q1568" s="58"/>
      <c r="R1568" s="58"/>
      <c r="S1568" s="58"/>
      <c r="T1568" s="58"/>
      <c r="U1568" s="58"/>
      <c r="V1568" s="58"/>
      <c r="W1568" s="58"/>
      <c r="X1568" s="58"/>
      <c r="Y1568" s="58"/>
      <c r="Z1568" s="58"/>
      <c r="AA1568" s="58"/>
      <c r="AB1568" s="58"/>
      <c r="AC1568" s="58"/>
      <c r="AD1568" s="58"/>
      <c r="AE1568" s="58"/>
      <c r="AF1568" s="58"/>
      <c r="AG1568" s="58"/>
      <c r="AH1568" s="58"/>
      <c r="AI1568" s="58"/>
      <c r="AJ1568" s="58"/>
      <c r="AK1568" s="58"/>
      <c r="AL1568" s="58"/>
      <c r="AM1568" s="58"/>
      <c r="AN1568" s="58"/>
      <c r="AO1568" s="58"/>
      <c r="AP1568" s="58"/>
      <c r="AQ1568" s="58"/>
      <c r="AR1568" s="58"/>
      <c r="AS1568" s="58"/>
      <c r="AT1568" s="58"/>
      <c r="AU1568" s="58"/>
      <c r="AV1568" s="58"/>
      <c r="AW1568" s="58"/>
      <c r="AX1568" s="58"/>
      <c r="AY1568" s="58"/>
      <c r="AZ1568" s="58"/>
      <c r="BA1568" s="58"/>
      <c r="BB1568" s="58"/>
      <c r="BC1568" s="58"/>
      <c r="BD1568" s="58"/>
      <c r="BE1568" s="58"/>
      <c r="BF1568" s="58"/>
      <c r="BG1568" s="58"/>
      <c r="BH1568" s="58"/>
      <c r="BI1568" s="58"/>
      <c r="BJ1568" s="58"/>
      <c r="BK1568" s="58"/>
      <c r="BL1568" s="58"/>
      <c r="BM1568" s="58"/>
      <c r="BN1568" s="58"/>
      <c r="BO1568" s="58"/>
      <c r="BP1568" s="58"/>
      <c r="BQ1568" s="58"/>
      <c r="BR1568" s="58"/>
      <c r="BS1568" s="58"/>
      <c r="BT1568" s="58"/>
      <c r="BU1568" s="58"/>
      <c r="BV1568" s="58"/>
      <c r="BW1568" s="58"/>
      <c r="BX1568" s="58"/>
      <c r="BY1568" s="58"/>
      <c r="BZ1568" s="58"/>
      <c r="CA1568" s="58"/>
      <c r="CB1568" s="58"/>
      <c r="CC1568" s="58"/>
      <c r="CD1568" s="58"/>
      <c r="CE1568" s="58"/>
      <c r="CF1568" s="58"/>
      <c r="CG1568" s="58"/>
      <c r="CH1568" s="58"/>
      <c r="CI1568" s="58"/>
      <c r="CJ1568" s="58"/>
    </row>
    <row r="1569" spans="1:88" s="71" customFormat="1" ht="12.75" customHeight="1" x14ac:dyDescent="0.2">
      <c r="A1569" s="18">
        <v>71</v>
      </c>
      <c r="B1569" s="69" t="s">
        <v>220</v>
      </c>
      <c r="C1569" s="60"/>
      <c r="D1569" s="68"/>
      <c r="E1569" s="64">
        <f t="shared" si="18"/>
        <v>1</v>
      </c>
      <c r="F1569" s="64"/>
      <c r="G1569" s="70">
        <v>1</v>
      </c>
      <c r="H1569" s="68"/>
      <c r="I1569" s="57"/>
      <c r="J1569" s="57"/>
      <c r="K1569" s="57"/>
      <c r="L1569" s="58"/>
      <c r="M1569" s="58"/>
      <c r="N1569" s="58"/>
      <c r="O1569" s="58"/>
      <c r="P1569" s="58"/>
      <c r="Q1569" s="58"/>
      <c r="R1569" s="58"/>
      <c r="S1569" s="58"/>
      <c r="T1569" s="58"/>
      <c r="U1569" s="58"/>
      <c r="V1569" s="58"/>
      <c r="W1569" s="58"/>
      <c r="X1569" s="58"/>
      <c r="Y1569" s="58"/>
      <c r="Z1569" s="58"/>
      <c r="AA1569" s="58"/>
      <c r="AB1569" s="58"/>
      <c r="AC1569" s="58"/>
      <c r="AD1569" s="58"/>
      <c r="AE1569" s="58"/>
      <c r="AF1569" s="58"/>
      <c r="AG1569" s="58"/>
      <c r="AH1569" s="58"/>
      <c r="AI1569" s="58"/>
      <c r="AJ1569" s="58"/>
      <c r="AK1569" s="58"/>
      <c r="AL1569" s="58"/>
      <c r="AM1569" s="58"/>
      <c r="AN1569" s="58"/>
      <c r="AO1569" s="58"/>
      <c r="AP1569" s="58"/>
      <c r="AQ1569" s="58"/>
      <c r="AR1569" s="58"/>
      <c r="AS1569" s="58"/>
      <c r="AT1569" s="58"/>
      <c r="AU1569" s="58"/>
      <c r="AV1569" s="58"/>
      <c r="AW1569" s="58"/>
      <c r="AX1569" s="58"/>
      <c r="AY1569" s="58"/>
      <c r="AZ1569" s="58"/>
      <c r="BA1569" s="58"/>
      <c r="BB1569" s="58"/>
      <c r="BC1569" s="58"/>
      <c r="BD1569" s="58"/>
      <c r="BE1569" s="58"/>
      <c r="BF1569" s="58"/>
      <c r="BG1569" s="58"/>
      <c r="BH1569" s="58"/>
      <c r="BI1569" s="58"/>
      <c r="BJ1569" s="58"/>
      <c r="BK1569" s="58"/>
      <c r="BL1569" s="58"/>
      <c r="BM1569" s="58"/>
      <c r="BN1569" s="58"/>
      <c r="BO1569" s="58"/>
      <c r="BP1569" s="58"/>
      <c r="BQ1569" s="58"/>
      <c r="BR1569" s="58"/>
      <c r="BS1569" s="58"/>
      <c r="BT1569" s="58"/>
      <c r="BU1569" s="58"/>
      <c r="BV1569" s="58"/>
      <c r="BW1569" s="58"/>
      <c r="BX1569" s="58"/>
      <c r="BY1569" s="58"/>
      <c r="BZ1569" s="58"/>
      <c r="CA1569" s="58"/>
      <c r="CB1569" s="58"/>
      <c r="CC1569" s="58"/>
      <c r="CD1569" s="58"/>
      <c r="CE1569" s="58"/>
      <c r="CF1569" s="58"/>
      <c r="CG1569" s="58"/>
      <c r="CH1569" s="58"/>
      <c r="CI1569" s="58"/>
      <c r="CJ1569" s="58"/>
    </row>
    <row r="1570" spans="1:88" s="71" customFormat="1" ht="12.75" customHeight="1" x14ac:dyDescent="0.2">
      <c r="A1570" s="72"/>
      <c r="B1570" s="73"/>
      <c r="C1570" s="60" t="s">
        <v>17</v>
      </c>
      <c r="D1570" s="61"/>
      <c r="E1570" s="64">
        <f t="shared" ref="E1570:E1788" si="20">F1570+G1570</f>
        <v>201.09700000000001</v>
      </c>
      <c r="F1570" s="64">
        <f>F1572+F1574+F1576+F1578</f>
        <v>0</v>
      </c>
      <c r="G1570" s="70">
        <f>G1572+G1574+G1576+G1578</f>
        <v>201.09700000000001</v>
      </c>
      <c r="H1570" s="61"/>
      <c r="I1570" s="57"/>
      <c r="J1570" s="57"/>
      <c r="K1570" s="57"/>
      <c r="L1570" s="58"/>
      <c r="M1570" s="58"/>
      <c r="N1570" s="58"/>
      <c r="O1570" s="58"/>
      <c r="P1570" s="58"/>
      <c r="Q1570" s="58"/>
      <c r="R1570" s="58"/>
      <c r="S1570" s="58"/>
      <c r="T1570" s="58"/>
      <c r="U1570" s="58"/>
      <c r="V1570" s="58"/>
      <c r="W1570" s="58"/>
      <c r="X1570" s="58"/>
      <c r="Y1570" s="58"/>
      <c r="Z1570" s="58"/>
      <c r="AA1570" s="58"/>
      <c r="AB1570" s="58"/>
      <c r="AC1570" s="58"/>
      <c r="AD1570" s="58"/>
      <c r="AE1570" s="58"/>
      <c r="AF1570" s="58"/>
      <c r="AG1570" s="58"/>
      <c r="AH1570" s="58"/>
      <c r="AI1570" s="58"/>
      <c r="AJ1570" s="58"/>
      <c r="AK1570" s="58"/>
      <c r="AL1570" s="58"/>
      <c r="AM1570" s="58"/>
      <c r="AN1570" s="58"/>
      <c r="AO1570" s="58"/>
      <c r="AP1570" s="58"/>
      <c r="AQ1570" s="58"/>
      <c r="AR1570" s="58"/>
      <c r="AS1570" s="58"/>
      <c r="AT1570" s="58"/>
      <c r="AU1570" s="58"/>
      <c r="AV1570" s="58"/>
      <c r="AW1570" s="58"/>
      <c r="AX1570" s="58"/>
      <c r="AY1570" s="58"/>
      <c r="AZ1570" s="58"/>
      <c r="BA1570" s="58"/>
      <c r="BB1570" s="58"/>
      <c r="BC1570" s="58"/>
      <c r="BD1570" s="58"/>
      <c r="BE1570" s="58"/>
      <c r="BF1570" s="58"/>
      <c r="BG1570" s="58"/>
      <c r="BH1570" s="58"/>
      <c r="BI1570" s="58"/>
      <c r="BJ1570" s="58"/>
      <c r="BK1570" s="58"/>
      <c r="BL1570" s="58"/>
      <c r="BM1570" s="58"/>
      <c r="BN1570" s="58"/>
      <c r="BO1570" s="58"/>
      <c r="BP1570" s="58"/>
      <c r="BQ1570" s="58"/>
      <c r="BR1570" s="58"/>
      <c r="BS1570" s="58"/>
      <c r="BT1570" s="58"/>
      <c r="BU1570" s="58"/>
      <c r="BV1570" s="58"/>
      <c r="BW1570" s="58"/>
      <c r="BX1570" s="58"/>
      <c r="BY1570" s="58"/>
      <c r="BZ1570" s="58"/>
      <c r="CA1570" s="58"/>
      <c r="CB1570" s="58"/>
      <c r="CC1570" s="58"/>
      <c r="CD1570" s="58"/>
      <c r="CE1570" s="58"/>
      <c r="CF1570" s="58"/>
      <c r="CG1570" s="58"/>
      <c r="CH1570" s="58"/>
      <c r="CI1570" s="58"/>
      <c r="CJ1570" s="58"/>
    </row>
    <row r="1571" spans="1:88" s="71" customFormat="1" ht="12.75" customHeight="1" x14ac:dyDescent="0.2">
      <c r="A1571" s="72"/>
      <c r="B1571" s="77" t="s">
        <v>143</v>
      </c>
      <c r="C1571" s="60" t="s">
        <v>20</v>
      </c>
      <c r="D1571" s="60"/>
      <c r="E1571" s="64">
        <f t="shared" si="20"/>
        <v>0</v>
      </c>
      <c r="F1571" s="64"/>
      <c r="G1571" s="70"/>
      <c r="H1571" s="60"/>
      <c r="I1571" s="57"/>
      <c r="J1571" s="57"/>
      <c r="K1571" s="57"/>
      <c r="L1571" s="58"/>
      <c r="M1571" s="58"/>
      <c r="N1571" s="58"/>
      <c r="O1571" s="58"/>
      <c r="P1571" s="58"/>
      <c r="Q1571" s="58"/>
      <c r="R1571" s="58"/>
      <c r="S1571" s="58"/>
      <c r="T1571" s="58"/>
      <c r="U1571" s="58"/>
      <c r="V1571" s="58"/>
      <c r="W1571" s="58"/>
      <c r="X1571" s="58"/>
      <c r="Y1571" s="58"/>
      <c r="Z1571" s="58"/>
      <c r="AA1571" s="58"/>
      <c r="AB1571" s="58"/>
      <c r="AC1571" s="58"/>
      <c r="AD1571" s="58"/>
      <c r="AE1571" s="58"/>
      <c r="AF1571" s="58"/>
      <c r="AG1571" s="58"/>
      <c r="AH1571" s="58"/>
      <c r="AI1571" s="58"/>
      <c r="AJ1571" s="58"/>
      <c r="AK1571" s="58"/>
      <c r="AL1571" s="58"/>
      <c r="AM1571" s="58"/>
      <c r="AN1571" s="58"/>
      <c r="AO1571" s="58"/>
      <c r="AP1571" s="58"/>
      <c r="AQ1571" s="58"/>
      <c r="AR1571" s="58"/>
      <c r="AS1571" s="58"/>
      <c r="AT1571" s="58"/>
      <c r="AU1571" s="58"/>
      <c r="AV1571" s="58"/>
      <c r="AW1571" s="58"/>
      <c r="AX1571" s="58"/>
      <c r="AY1571" s="58"/>
      <c r="AZ1571" s="58"/>
      <c r="BA1571" s="58"/>
      <c r="BB1571" s="58"/>
      <c r="BC1571" s="58"/>
      <c r="BD1571" s="58"/>
      <c r="BE1571" s="58"/>
      <c r="BF1571" s="58"/>
      <c r="BG1571" s="58"/>
      <c r="BH1571" s="58"/>
      <c r="BI1571" s="58"/>
      <c r="BJ1571" s="58"/>
      <c r="BK1571" s="58"/>
      <c r="BL1571" s="58"/>
      <c r="BM1571" s="58"/>
      <c r="BN1571" s="58"/>
      <c r="BO1571" s="58"/>
      <c r="BP1571" s="58"/>
      <c r="BQ1571" s="58"/>
      <c r="BR1571" s="58"/>
      <c r="BS1571" s="58"/>
      <c r="BT1571" s="58"/>
      <c r="BU1571" s="58"/>
      <c r="BV1571" s="58"/>
      <c r="BW1571" s="58"/>
      <c r="BX1571" s="58"/>
      <c r="BY1571" s="58"/>
      <c r="BZ1571" s="58"/>
      <c r="CA1571" s="58"/>
      <c r="CB1571" s="58"/>
      <c r="CC1571" s="58"/>
      <c r="CD1571" s="58"/>
      <c r="CE1571" s="58"/>
      <c r="CF1571" s="58"/>
      <c r="CG1571" s="58"/>
      <c r="CH1571" s="58"/>
      <c r="CI1571" s="58"/>
      <c r="CJ1571" s="58"/>
    </row>
    <row r="1572" spans="1:88" s="71" customFormat="1" ht="12.75" customHeight="1" x14ac:dyDescent="0.2">
      <c r="A1572" s="72"/>
      <c r="B1572" s="78"/>
      <c r="C1572" s="60" t="s">
        <v>17</v>
      </c>
      <c r="D1572" s="60"/>
      <c r="E1572" s="64">
        <f t="shared" si="20"/>
        <v>0</v>
      </c>
      <c r="F1572" s="64"/>
      <c r="G1572" s="70"/>
      <c r="H1572" s="60"/>
      <c r="I1572" s="57"/>
      <c r="J1572" s="57"/>
      <c r="K1572" s="57"/>
      <c r="L1572" s="58"/>
      <c r="M1572" s="58"/>
      <c r="N1572" s="58"/>
      <c r="O1572" s="58"/>
      <c r="P1572" s="58"/>
      <c r="Q1572" s="58"/>
      <c r="R1572" s="58"/>
      <c r="S1572" s="58"/>
      <c r="T1572" s="58"/>
      <c r="U1572" s="58"/>
      <c r="V1572" s="58"/>
      <c r="W1572" s="58"/>
      <c r="X1572" s="58"/>
      <c r="Y1572" s="58"/>
      <c r="Z1572" s="58"/>
      <c r="AA1572" s="58"/>
      <c r="AB1572" s="58"/>
      <c r="AC1572" s="58"/>
      <c r="AD1572" s="58"/>
      <c r="AE1572" s="58"/>
      <c r="AF1572" s="58"/>
      <c r="AG1572" s="58"/>
      <c r="AH1572" s="58"/>
      <c r="AI1572" s="58"/>
      <c r="AJ1572" s="58"/>
      <c r="AK1572" s="58"/>
      <c r="AL1572" s="58"/>
      <c r="AM1572" s="58"/>
      <c r="AN1572" s="58"/>
      <c r="AO1572" s="58"/>
      <c r="AP1572" s="58"/>
      <c r="AQ1572" s="58"/>
      <c r="AR1572" s="58"/>
      <c r="AS1572" s="58"/>
      <c r="AT1572" s="58"/>
      <c r="AU1572" s="58"/>
      <c r="AV1572" s="58"/>
      <c r="AW1572" s="58"/>
      <c r="AX1572" s="58"/>
      <c r="AY1572" s="58"/>
      <c r="AZ1572" s="58"/>
      <c r="BA1572" s="58"/>
      <c r="BB1572" s="58"/>
      <c r="BC1572" s="58"/>
      <c r="BD1572" s="58"/>
      <c r="BE1572" s="58"/>
      <c r="BF1572" s="58"/>
      <c r="BG1572" s="58"/>
      <c r="BH1572" s="58"/>
      <c r="BI1572" s="58"/>
      <c r="BJ1572" s="58"/>
      <c r="BK1572" s="58"/>
      <c r="BL1572" s="58"/>
      <c r="BM1572" s="58"/>
      <c r="BN1572" s="58"/>
      <c r="BO1572" s="58"/>
      <c r="BP1572" s="58"/>
      <c r="BQ1572" s="58"/>
      <c r="BR1572" s="58"/>
      <c r="BS1572" s="58"/>
      <c r="BT1572" s="58"/>
      <c r="BU1572" s="58"/>
      <c r="BV1572" s="58"/>
      <c r="BW1572" s="58"/>
      <c r="BX1572" s="58"/>
      <c r="BY1572" s="58"/>
      <c r="BZ1572" s="58"/>
      <c r="CA1572" s="58"/>
      <c r="CB1572" s="58"/>
      <c r="CC1572" s="58"/>
      <c r="CD1572" s="58"/>
      <c r="CE1572" s="58"/>
      <c r="CF1572" s="58"/>
      <c r="CG1572" s="58"/>
      <c r="CH1572" s="58"/>
      <c r="CI1572" s="58"/>
      <c r="CJ1572" s="58"/>
    </row>
    <row r="1573" spans="1:88" s="71" customFormat="1" ht="12.75" customHeight="1" x14ac:dyDescent="0.2">
      <c r="A1573" s="72"/>
      <c r="B1573" s="77" t="s">
        <v>145</v>
      </c>
      <c r="C1573" s="60" t="s">
        <v>20</v>
      </c>
      <c r="D1573" s="60"/>
      <c r="E1573" s="64">
        <f t="shared" si="20"/>
        <v>0</v>
      </c>
      <c r="F1573" s="64"/>
      <c r="G1573" s="70"/>
      <c r="H1573" s="60"/>
      <c r="I1573" s="57"/>
      <c r="J1573" s="57"/>
      <c r="K1573" s="57"/>
      <c r="L1573" s="58"/>
      <c r="M1573" s="58"/>
      <c r="N1573" s="58"/>
      <c r="O1573" s="58"/>
      <c r="P1573" s="58"/>
      <c r="Q1573" s="58"/>
      <c r="R1573" s="58"/>
      <c r="S1573" s="58"/>
      <c r="T1573" s="58"/>
      <c r="U1573" s="58"/>
      <c r="V1573" s="58"/>
      <c r="W1573" s="58"/>
      <c r="X1573" s="58"/>
      <c r="Y1573" s="58"/>
      <c r="Z1573" s="58"/>
      <c r="AA1573" s="58"/>
      <c r="AB1573" s="58"/>
      <c r="AC1573" s="58"/>
      <c r="AD1573" s="58"/>
      <c r="AE1573" s="58"/>
      <c r="AF1573" s="58"/>
      <c r="AG1573" s="58"/>
      <c r="AH1573" s="58"/>
      <c r="AI1573" s="58"/>
      <c r="AJ1573" s="58"/>
      <c r="AK1573" s="58"/>
      <c r="AL1573" s="58"/>
      <c r="AM1573" s="58"/>
      <c r="AN1573" s="58"/>
      <c r="AO1573" s="58"/>
      <c r="AP1573" s="58"/>
      <c r="AQ1573" s="58"/>
      <c r="AR1573" s="58"/>
      <c r="AS1573" s="58"/>
      <c r="AT1573" s="58"/>
      <c r="AU1573" s="58"/>
      <c r="AV1573" s="58"/>
      <c r="AW1573" s="58"/>
      <c r="AX1573" s="58"/>
      <c r="AY1573" s="58"/>
      <c r="AZ1573" s="58"/>
      <c r="BA1573" s="58"/>
      <c r="BB1573" s="58"/>
      <c r="BC1573" s="58"/>
      <c r="BD1573" s="58"/>
      <c r="BE1573" s="58"/>
      <c r="BF1573" s="58"/>
      <c r="BG1573" s="58"/>
      <c r="BH1573" s="58"/>
      <c r="BI1573" s="58"/>
      <c r="BJ1573" s="58"/>
      <c r="BK1573" s="58"/>
      <c r="BL1573" s="58"/>
      <c r="BM1573" s="58"/>
      <c r="BN1573" s="58"/>
      <c r="BO1573" s="58"/>
      <c r="BP1573" s="58"/>
      <c r="BQ1573" s="58"/>
      <c r="BR1573" s="58"/>
      <c r="BS1573" s="58"/>
      <c r="BT1573" s="58"/>
      <c r="BU1573" s="58"/>
      <c r="BV1573" s="58"/>
      <c r="BW1573" s="58"/>
      <c r="BX1573" s="58"/>
      <c r="BY1573" s="58"/>
      <c r="BZ1573" s="58"/>
      <c r="CA1573" s="58"/>
      <c r="CB1573" s="58"/>
      <c r="CC1573" s="58"/>
      <c r="CD1573" s="58"/>
      <c r="CE1573" s="58"/>
      <c r="CF1573" s="58"/>
      <c r="CG1573" s="58"/>
      <c r="CH1573" s="58"/>
      <c r="CI1573" s="58"/>
      <c r="CJ1573" s="58"/>
    </row>
    <row r="1574" spans="1:88" s="71" customFormat="1" ht="12.75" customHeight="1" x14ac:dyDescent="0.2">
      <c r="A1574" s="72"/>
      <c r="B1574" s="78"/>
      <c r="C1574" s="60" t="s">
        <v>17</v>
      </c>
      <c r="D1574" s="60"/>
      <c r="E1574" s="64">
        <f t="shared" si="20"/>
        <v>0</v>
      </c>
      <c r="F1574" s="64"/>
      <c r="G1574" s="70"/>
      <c r="H1574" s="60"/>
      <c r="I1574" s="57"/>
      <c r="J1574" s="57"/>
      <c r="K1574" s="57"/>
      <c r="L1574" s="58"/>
      <c r="M1574" s="58"/>
      <c r="N1574" s="58"/>
      <c r="O1574" s="58"/>
      <c r="P1574" s="58"/>
      <c r="Q1574" s="58"/>
      <c r="R1574" s="58"/>
      <c r="S1574" s="58"/>
      <c r="T1574" s="58"/>
      <c r="U1574" s="58"/>
      <c r="V1574" s="58"/>
      <c r="W1574" s="58"/>
      <c r="X1574" s="58"/>
      <c r="Y1574" s="58"/>
      <c r="Z1574" s="58"/>
      <c r="AA1574" s="58"/>
      <c r="AB1574" s="58"/>
      <c r="AC1574" s="58"/>
      <c r="AD1574" s="58"/>
      <c r="AE1574" s="58"/>
      <c r="AF1574" s="58"/>
      <c r="AG1574" s="58"/>
      <c r="AH1574" s="58"/>
      <c r="AI1574" s="58"/>
      <c r="AJ1574" s="58"/>
      <c r="AK1574" s="58"/>
      <c r="AL1574" s="58"/>
      <c r="AM1574" s="58"/>
      <c r="AN1574" s="58"/>
      <c r="AO1574" s="58"/>
      <c r="AP1574" s="58"/>
      <c r="AQ1574" s="58"/>
      <c r="AR1574" s="58"/>
      <c r="AS1574" s="58"/>
      <c r="AT1574" s="58"/>
      <c r="AU1574" s="58"/>
      <c r="AV1574" s="58"/>
      <c r="AW1574" s="58"/>
      <c r="AX1574" s="58"/>
      <c r="AY1574" s="58"/>
      <c r="AZ1574" s="58"/>
      <c r="BA1574" s="58"/>
      <c r="BB1574" s="58"/>
      <c r="BC1574" s="58"/>
      <c r="BD1574" s="58"/>
      <c r="BE1574" s="58"/>
      <c r="BF1574" s="58"/>
      <c r="BG1574" s="58"/>
      <c r="BH1574" s="58"/>
      <c r="BI1574" s="58"/>
      <c r="BJ1574" s="58"/>
      <c r="BK1574" s="58"/>
      <c r="BL1574" s="58"/>
      <c r="BM1574" s="58"/>
      <c r="BN1574" s="58"/>
      <c r="BO1574" s="58"/>
      <c r="BP1574" s="58"/>
      <c r="BQ1574" s="58"/>
      <c r="BR1574" s="58"/>
      <c r="BS1574" s="58"/>
      <c r="BT1574" s="58"/>
      <c r="BU1574" s="58"/>
      <c r="BV1574" s="58"/>
      <c r="BW1574" s="58"/>
      <c r="BX1574" s="58"/>
      <c r="BY1574" s="58"/>
      <c r="BZ1574" s="58"/>
      <c r="CA1574" s="58"/>
      <c r="CB1574" s="58"/>
      <c r="CC1574" s="58"/>
      <c r="CD1574" s="58"/>
      <c r="CE1574" s="58"/>
      <c r="CF1574" s="58"/>
      <c r="CG1574" s="58"/>
      <c r="CH1574" s="58"/>
      <c r="CI1574" s="58"/>
      <c r="CJ1574" s="58"/>
    </row>
    <row r="1575" spans="1:88" s="71" customFormat="1" ht="12.75" customHeight="1" x14ac:dyDescent="0.2">
      <c r="A1575" s="72"/>
      <c r="B1575" s="79" t="s">
        <v>147</v>
      </c>
      <c r="C1575" s="60" t="s">
        <v>148</v>
      </c>
      <c r="D1575" s="60"/>
      <c r="E1575" s="64">
        <f t="shared" si="20"/>
        <v>0.42</v>
      </c>
      <c r="F1575" s="64"/>
      <c r="G1575" s="70">
        <v>0.42</v>
      </c>
      <c r="H1575" s="60"/>
      <c r="I1575" s="57"/>
      <c r="J1575" s="57"/>
      <c r="K1575" s="57"/>
      <c r="L1575" s="58"/>
      <c r="M1575" s="58"/>
      <c r="N1575" s="58"/>
      <c r="O1575" s="58"/>
      <c r="P1575" s="58"/>
      <c r="Q1575" s="58"/>
      <c r="R1575" s="58"/>
      <c r="S1575" s="58"/>
      <c r="T1575" s="58"/>
      <c r="U1575" s="58"/>
      <c r="V1575" s="58"/>
      <c r="W1575" s="58"/>
      <c r="X1575" s="58"/>
      <c r="Y1575" s="58"/>
      <c r="Z1575" s="58"/>
      <c r="AA1575" s="58"/>
      <c r="AB1575" s="58"/>
      <c r="AC1575" s="58"/>
      <c r="AD1575" s="58"/>
      <c r="AE1575" s="58"/>
      <c r="AF1575" s="58"/>
      <c r="AG1575" s="58"/>
      <c r="AH1575" s="58"/>
      <c r="AI1575" s="58"/>
      <c r="AJ1575" s="58"/>
      <c r="AK1575" s="58"/>
      <c r="AL1575" s="58"/>
      <c r="AM1575" s="58"/>
      <c r="AN1575" s="58"/>
      <c r="AO1575" s="58"/>
      <c r="AP1575" s="58"/>
      <c r="AQ1575" s="58"/>
      <c r="AR1575" s="58"/>
      <c r="AS1575" s="58"/>
      <c r="AT1575" s="58"/>
      <c r="AU1575" s="58"/>
      <c r="AV1575" s="58"/>
      <c r="AW1575" s="58"/>
      <c r="AX1575" s="58"/>
      <c r="AY1575" s="58"/>
      <c r="AZ1575" s="58"/>
      <c r="BA1575" s="58"/>
      <c r="BB1575" s="58"/>
      <c r="BC1575" s="58"/>
      <c r="BD1575" s="58"/>
      <c r="BE1575" s="58"/>
      <c r="BF1575" s="58"/>
      <c r="BG1575" s="58"/>
      <c r="BH1575" s="58"/>
      <c r="BI1575" s="58"/>
      <c r="BJ1575" s="58"/>
      <c r="BK1575" s="58"/>
      <c r="BL1575" s="58"/>
      <c r="BM1575" s="58"/>
      <c r="BN1575" s="58"/>
      <c r="BO1575" s="58"/>
      <c r="BP1575" s="58"/>
      <c r="BQ1575" s="58"/>
      <c r="BR1575" s="58"/>
      <c r="BS1575" s="58"/>
      <c r="BT1575" s="58"/>
      <c r="BU1575" s="58"/>
      <c r="BV1575" s="58"/>
      <c r="BW1575" s="58"/>
      <c r="BX1575" s="58"/>
      <c r="BY1575" s="58"/>
      <c r="BZ1575" s="58"/>
      <c r="CA1575" s="58"/>
      <c r="CB1575" s="58"/>
      <c r="CC1575" s="58"/>
      <c r="CD1575" s="58"/>
      <c r="CE1575" s="58"/>
      <c r="CF1575" s="58"/>
      <c r="CG1575" s="58"/>
      <c r="CH1575" s="58"/>
      <c r="CI1575" s="58"/>
      <c r="CJ1575" s="58"/>
    </row>
    <row r="1576" spans="1:88" s="71" customFormat="1" ht="12.75" customHeight="1" x14ac:dyDescent="0.2">
      <c r="A1576" s="72"/>
      <c r="B1576" s="80"/>
      <c r="C1576" s="60" t="s">
        <v>17</v>
      </c>
      <c r="D1576" s="60"/>
      <c r="E1576" s="64">
        <f t="shared" si="20"/>
        <v>201.09700000000001</v>
      </c>
      <c r="F1576" s="64"/>
      <c r="G1576" s="70">
        <v>201.09700000000001</v>
      </c>
      <c r="H1576" s="60"/>
      <c r="I1576" s="57"/>
      <c r="J1576" s="57"/>
      <c r="K1576" s="57"/>
      <c r="L1576" s="58"/>
      <c r="M1576" s="58"/>
      <c r="N1576" s="58"/>
      <c r="O1576" s="58"/>
      <c r="P1576" s="58"/>
      <c r="Q1576" s="58"/>
      <c r="R1576" s="58"/>
      <c r="S1576" s="58"/>
      <c r="T1576" s="58"/>
      <c r="U1576" s="58"/>
      <c r="V1576" s="58"/>
      <c r="W1576" s="58"/>
      <c r="X1576" s="58"/>
      <c r="Y1576" s="58"/>
      <c r="Z1576" s="58"/>
      <c r="AA1576" s="58"/>
      <c r="AB1576" s="58"/>
      <c r="AC1576" s="58"/>
      <c r="AD1576" s="58"/>
      <c r="AE1576" s="58"/>
      <c r="AF1576" s="58"/>
      <c r="AG1576" s="58"/>
      <c r="AH1576" s="58"/>
      <c r="AI1576" s="58"/>
      <c r="AJ1576" s="58"/>
      <c r="AK1576" s="58"/>
      <c r="AL1576" s="58"/>
      <c r="AM1576" s="58"/>
      <c r="AN1576" s="58"/>
      <c r="AO1576" s="58"/>
      <c r="AP1576" s="58"/>
      <c r="AQ1576" s="58"/>
      <c r="AR1576" s="58"/>
      <c r="AS1576" s="58"/>
      <c r="AT1576" s="58"/>
      <c r="AU1576" s="58"/>
      <c r="AV1576" s="58"/>
      <c r="AW1576" s="58"/>
      <c r="AX1576" s="58"/>
      <c r="AY1576" s="58"/>
      <c r="AZ1576" s="58"/>
      <c r="BA1576" s="58"/>
      <c r="BB1576" s="58"/>
      <c r="BC1576" s="58"/>
      <c r="BD1576" s="58"/>
      <c r="BE1576" s="58"/>
      <c r="BF1576" s="58"/>
      <c r="BG1576" s="58"/>
      <c r="BH1576" s="58"/>
      <c r="BI1576" s="58"/>
      <c r="BJ1576" s="58"/>
      <c r="BK1576" s="58"/>
      <c r="BL1576" s="58"/>
      <c r="BM1576" s="58"/>
      <c r="BN1576" s="58"/>
      <c r="BO1576" s="58"/>
      <c r="BP1576" s="58"/>
      <c r="BQ1576" s="58"/>
      <c r="BR1576" s="58"/>
      <c r="BS1576" s="58"/>
      <c r="BT1576" s="58"/>
      <c r="BU1576" s="58"/>
      <c r="BV1576" s="58"/>
      <c r="BW1576" s="58"/>
      <c r="BX1576" s="58"/>
      <c r="BY1576" s="58"/>
      <c r="BZ1576" s="58"/>
      <c r="CA1576" s="58"/>
      <c r="CB1576" s="58"/>
      <c r="CC1576" s="58"/>
      <c r="CD1576" s="58"/>
      <c r="CE1576" s="58"/>
      <c r="CF1576" s="58"/>
      <c r="CG1576" s="58"/>
      <c r="CH1576" s="58"/>
      <c r="CI1576" s="58"/>
      <c r="CJ1576" s="58"/>
    </row>
    <row r="1577" spans="1:88" s="71" customFormat="1" ht="12.75" customHeight="1" x14ac:dyDescent="0.2">
      <c r="A1577" s="72"/>
      <c r="B1577" s="77" t="s">
        <v>150</v>
      </c>
      <c r="C1577" s="60" t="s">
        <v>64</v>
      </c>
      <c r="D1577" s="68"/>
      <c r="E1577" s="64">
        <f t="shared" si="20"/>
        <v>0</v>
      </c>
      <c r="F1577" s="64"/>
      <c r="G1577" s="70"/>
      <c r="H1577" s="68"/>
      <c r="I1577" s="57"/>
      <c r="J1577" s="57"/>
      <c r="K1577" s="57"/>
      <c r="L1577" s="58"/>
      <c r="M1577" s="58"/>
      <c r="N1577" s="58"/>
      <c r="O1577" s="58"/>
      <c r="P1577" s="58"/>
      <c r="Q1577" s="58"/>
      <c r="R1577" s="58"/>
      <c r="S1577" s="58"/>
      <c r="T1577" s="58"/>
      <c r="U1577" s="58"/>
      <c r="V1577" s="58"/>
      <c r="W1577" s="58"/>
      <c r="X1577" s="58"/>
      <c r="Y1577" s="58"/>
      <c r="Z1577" s="58"/>
      <c r="AA1577" s="58"/>
      <c r="AB1577" s="58"/>
      <c r="AC1577" s="58"/>
      <c r="AD1577" s="58"/>
      <c r="AE1577" s="58"/>
      <c r="AF1577" s="58"/>
      <c r="AG1577" s="58"/>
      <c r="AH1577" s="58"/>
      <c r="AI1577" s="58"/>
      <c r="AJ1577" s="58"/>
      <c r="AK1577" s="58"/>
      <c r="AL1577" s="58"/>
      <c r="AM1577" s="58"/>
      <c r="AN1577" s="58"/>
      <c r="AO1577" s="58"/>
      <c r="AP1577" s="58"/>
      <c r="AQ1577" s="58"/>
      <c r="AR1577" s="58"/>
      <c r="AS1577" s="58"/>
      <c r="AT1577" s="58"/>
      <c r="AU1577" s="58"/>
      <c r="AV1577" s="58"/>
      <c r="AW1577" s="58"/>
      <c r="AX1577" s="58"/>
      <c r="AY1577" s="58"/>
      <c r="AZ1577" s="58"/>
      <c r="BA1577" s="58"/>
      <c r="BB1577" s="58"/>
      <c r="BC1577" s="58"/>
      <c r="BD1577" s="58"/>
      <c r="BE1577" s="58"/>
      <c r="BF1577" s="58"/>
      <c r="BG1577" s="58"/>
      <c r="BH1577" s="58"/>
      <c r="BI1577" s="58"/>
      <c r="BJ1577" s="58"/>
      <c r="BK1577" s="58"/>
      <c r="BL1577" s="58"/>
      <c r="BM1577" s="58"/>
      <c r="BN1577" s="58"/>
      <c r="BO1577" s="58"/>
      <c r="BP1577" s="58"/>
      <c r="BQ1577" s="58"/>
      <c r="BR1577" s="58"/>
      <c r="BS1577" s="58"/>
      <c r="BT1577" s="58"/>
      <c r="BU1577" s="58"/>
      <c r="BV1577" s="58"/>
      <c r="BW1577" s="58"/>
      <c r="BX1577" s="58"/>
      <c r="BY1577" s="58"/>
      <c r="BZ1577" s="58"/>
      <c r="CA1577" s="58"/>
      <c r="CB1577" s="58"/>
      <c r="CC1577" s="58"/>
      <c r="CD1577" s="58"/>
      <c r="CE1577" s="58"/>
      <c r="CF1577" s="58"/>
      <c r="CG1577" s="58"/>
      <c r="CH1577" s="58"/>
      <c r="CI1577" s="58"/>
      <c r="CJ1577" s="58"/>
    </row>
    <row r="1578" spans="1:88" s="71" customFormat="1" ht="12.75" customHeight="1" x14ac:dyDescent="0.2">
      <c r="A1578" s="76"/>
      <c r="B1578" s="78"/>
      <c r="C1578" s="60" t="s">
        <v>17</v>
      </c>
      <c r="D1578" s="68"/>
      <c r="E1578" s="64">
        <f t="shared" si="20"/>
        <v>0</v>
      </c>
      <c r="F1578" s="64"/>
      <c r="G1578" s="70"/>
      <c r="H1578" s="68"/>
      <c r="I1578" s="57"/>
      <c r="J1578" s="57"/>
      <c r="K1578" s="57"/>
      <c r="L1578" s="58"/>
      <c r="M1578" s="58"/>
      <c r="N1578" s="58"/>
      <c r="O1578" s="58"/>
      <c r="P1578" s="58"/>
      <c r="Q1578" s="58"/>
      <c r="R1578" s="58"/>
      <c r="S1578" s="58"/>
      <c r="T1578" s="58"/>
      <c r="U1578" s="58"/>
      <c r="V1578" s="58"/>
      <c r="W1578" s="58"/>
      <c r="X1578" s="58"/>
      <c r="Y1578" s="58"/>
      <c r="Z1578" s="58"/>
      <c r="AA1578" s="58"/>
      <c r="AB1578" s="58"/>
      <c r="AC1578" s="58"/>
      <c r="AD1578" s="58"/>
      <c r="AE1578" s="58"/>
      <c r="AF1578" s="58"/>
      <c r="AG1578" s="58"/>
      <c r="AH1578" s="58"/>
      <c r="AI1578" s="58"/>
      <c r="AJ1578" s="58"/>
      <c r="AK1578" s="58"/>
      <c r="AL1578" s="58"/>
      <c r="AM1578" s="58"/>
      <c r="AN1578" s="58"/>
      <c r="AO1578" s="58"/>
      <c r="AP1578" s="58"/>
      <c r="AQ1578" s="58"/>
      <c r="AR1578" s="58"/>
      <c r="AS1578" s="58"/>
      <c r="AT1578" s="58"/>
      <c r="AU1578" s="58"/>
      <c r="AV1578" s="58"/>
      <c r="AW1578" s="58"/>
      <c r="AX1578" s="58"/>
      <c r="AY1578" s="58"/>
      <c r="AZ1578" s="58"/>
      <c r="BA1578" s="58"/>
      <c r="BB1578" s="58"/>
      <c r="BC1578" s="58"/>
      <c r="BD1578" s="58"/>
      <c r="BE1578" s="58"/>
      <c r="BF1578" s="58"/>
      <c r="BG1578" s="58"/>
      <c r="BH1578" s="58"/>
      <c r="BI1578" s="58"/>
      <c r="BJ1578" s="58"/>
      <c r="BK1578" s="58"/>
      <c r="BL1578" s="58"/>
      <c r="BM1578" s="58"/>
      <c r="BN1578" s="58"/>
      <c r="BO1578" s="58"/>
      <c r="BP1578" s="58"/>
      <c r="BQ1578" s="58"/>
      <c r="BR1578" s="58"/>
      <c r="BS1578" s="58"/>
      <c r="BT1578" s="58"/>
      <c r="BU1578" s="58"/>
      <c r="BV1578" s="58"/>
      <c r="BW1578" s="58"/>
      <c r="BX1578" s="58"/>
      <c r="BY1578" s="58"/>
      <c r="BZ1578" s="58"/>
      <c r="CA1578" s="58"/>
      <c r="CB1578" s="58"/>
      <c r="CC1578" s="58"/>
      <c r="CD1578" s="58"/>
      <c r="CE1578" s="58"/>
      <c r="CF1578" s="58"/>
      <c r="CG1578" s="58"/>
      <c r="CH1578" s="58"/>
      <c r="CI1578" s="58"/>
      <c r="CJ1578" s="58"/>
    </row>
    <row r="1579" spans="1:88" s="71" customFormat="1" ht="12.75" customHeight="1" x14ac:dyDescent="0.2">
      <c r="A1579" s="18">
        <v>72</v>
      </c>
      <c r="B1579" s="69" t="s">
        <v>221</v>
      </c>
      <c r="C1579" s="60" t="s">
        <v>19</v>
      </c>
      <c r="D1579" s="68"/>
      <c r="E1579" s="70">
        <f t="shared" si="20"/>
        <v>1</v>
      </c>
      <c r="F1579" s="70"/>
      <c r="G1579" s="70">
        <v>1</v>
      </c>
      <c r="H1579" s="68"/>
      <c r="I1579" s="57"/>
      <c r="J1579" s="57"/>
      <c r="K1579" s="57"/>
      <c r="L1579" s="58"/>
      <c r="M1579" s="58"/>
      <c r="N1579" s="58"/>
      <c r="O1579" s="58"/>
      <c r="P1579" s="58"/>
      <c r="Q1579" s="58"/>
      <c r="R1579" s="58"/>
      <c r="S1579" s="58"/>
      <c r="T1579" s="58"/>
      <c r="U1579" s="58"/>
      <c r="V1579" s="58"/>
      <c r="W1579" s="58"/>
      <c r="X1579" s="58"/>
      <c r="Y1579" s="58"/>
      <c r="Z1579" s="58"/>
      <c r="AA1579" s="58"/>
      <c r="AB1579" s="58"/>
      <c r="AC1579" s="58"/>
      <c r="AD1579" s="58"/>
      <c r="AE1579" s="58"/>
      <c r="AF1579" s="58"/>
      <c r="AG1579" s="58"/>
      <c r="AH1579" s="58"/>
      <c r="AI1579" s="58"/>
      <c r="AJ1579" s="58"/>
      <c r="AK1579" s="58"/>
      <c r="AL1579" s="58"/>
      <c r="AM1579" s="58"/>
      <c r="AN1579" s="58"/>
      <c r="AO1579" s="58"/>
      <c r="AP1579" s="58"/>
      <c r="AQ1579" s="58"/>
      <c r="AR1579" s="58"/>
      <c r="AS1579" s="58"/>
      <c r="AT1579" s="58"/>
      <c r="AU1579" s="58"/>
      <c r="AV1579" s="58"/>
      <c r="AW1579" s="58"/>
      <c r="AX1579" s="58"/>
      <c r="AY1579" s="58"/>
      <c r="AZ1579" s="58"/>
      <c r="BA1579" s="58"/>
      <c r="BB1579" s="58"/>
      <c r="BC1579" s="58"/>
      <c r="BD1579" s="58"/>
      <c r="BE1579" s="58"/>
      <c r="BF1579" s="58"/>
      <c r="BG1579" s="58"/>
      <c r="BH1579" s="58"/>
      <c r="BI1579" s="58"/>
      <c r="BJ1579" s="58"/>
      <c r="BK1579" s="58"/>
      <c r="BL1579" s="58"/>
      <c r="BM1579" s="58"/>
      <c r="BN1579" s="58"/>
      <c r="BO1579" s="58"/>
      <c r="BP1579" s="58"/>
      <c r="BQ1579" s="58"/>
      <c r="BR1579" s="58"/>
      <c r="BS1579" s="58"/>
      <c r="BT1579" s="58"/>
      <c r="BU1579" s="58"/>
      <c r="BV1579" s="58"/>
      <c r="BW1579" s="58"/>
      <c r="BX1579" s="58"/>
      <c r="BY1579" s="58"/>
      <c r="BZ1579" s="58"/>
      <c r="CA1579" s="58"/>
      <c r="CB1579" s="58"/>
      <c r="CC1579" s="58"/>
      <c r="CD1579" s="58"/>
      <c r="CE1579" s="58"/>
      <c r="CF1579" s="58"/>
      <c r="CG1579" s="58"/>
      <c r="CH1579" s="58"/>
      <c r="CI1579" s="58"/>
      <c r="CJ1579" s="58"/>
    </row>
    <row r="1580" spans="1:88" s="71" customFormat="1" ht="12.75" customHeight="1" x14ac:dyDescent="0.2">
      <c r="A1580" s="72"/>
      <c r="B1580" s="73"/>
      <c r="C1580" s="60" t="s">
        <v>17</v>
      </c>
      <c r="D1580" s="61"/>
      <c r="E1580" s="70">
        <f t="shared" si="20"/>
        <v>17.91</v>
      </c>
      <c r="F1580" s="70">
        <f>F1582+F1584+F1586+F1588</f>
        <v>8.1790000000000003</v>
      </c>
      <c r="G1580" s="70">
        <f>G1582+G1584+G1586+G1588</f>
        <v>9.7309999999999999</v>
      </c>
      <c r="H1580" s="61"/>
      <c r="I1580" s="57"/>
      <c r="J1580" s="57"/>
      <c r="K1580" s="57"/>
      <c r="L1580" s="58"/>
      <c r="M1580" s="58"/>
      <c r="N1580" s="58"/>
      <c r="O1580" s="58"/>
      <c r="P1580" s="58"/>
      <c r="Q1580" s="58"/>
      <c r="R1580" s="58"/>
      <c r="S1580" s="58"/>
      <c r="T1580" s="58"/>
      <c r="U1580" s="58"/>
      <c r="V1580" s="58"/>
      <c r="W1580" s="58"/>
      <c r="X1580" s="58"/>
      <c r="Y1580" s="58"/>
      <c r="Z1580" s="58"/>
      <c r="AA1580" s="58"/>
      <c r="AB1580" s="58"/>
      <c r="AC1580" s="58"/>
      <c r="AD1580" s="58"/>
      <c r="AE1580" s="58"/>
      <c r="AF1580" s="58"/>
      <c r="AG1580" s="58"/>
      <c r="AH1580" s="58"/>
      <c r="AI1580" s="58"/>
      <c r="AJ1580" s="58"/>
      <c r="AK1580" s="58"/>
      <c r="AL1580" s="58"/>
      <c r="AM1580" s="58"/>
      <c r="AN1580" s="58"/>
      <c r="AO1580" s="58"/>
      <c r="AP1580" s="58"/>
      <c r="AQ1580" s="58"/>
      <c r="AR1580" s="58"/>
      <c r="AS1580" s="58"/>
      <c r="AT1580" s="58"/>
      <c r="AU1580" s="58"/>
      <c r="AV1580" s="58"/>
      <c r="AW1580" s="58"/>
      <c r="AX1580" s="58"/>
      <c r="AY1580" s="58"/>
      <c r="AZ1580" s="58"/>
      <c r="BA1580" s="58"/>
      <c r="BB1580" s="58"/>
      <c r="BC1580" s="58"/>
      <c r="BD1580" s="58"/>
      <c r="BE1580" s="58"/>
      <c r="BF1580" s="58"/>
      <c r="BG1580" s="58"/>
      <c r="BH1580" s="58"/>
      <c r="BI1580" s="58"/>
      <c r="BJ1580" s="58"/>
      <c r="BK1580" s="58"/>
      <c r="BL1580" s="58"/>
      <c r="BM1580" s="58"/>
      <c r="BN1580" s="58"/>
      <c r="BO1580" s="58"/>
      <c r="BP1580" s="58"/>
      <c r="BQ1580" s="58"/>
      <c r="BR1580" s="58"/>
      <c r="BS1580" s="58"/>
      <c r="BT1580" s="58"/>
      <c r="BU1580" s="58"/>
      <c r="BV1580" s="58"/>
      <c r="BW1580" s="58"/>
      <c r="BX1580" s="58"/>
      <c r="BY1580" s="58"/>
      <c r="BZ1580" s="58"/>
      <c r="CA1580" s="58"/>
      <c r="CB1580" s="58"/>
      <c r="CC1580" s="58"/>
      <c r="CD1580" s="58"/>
      <c r="CE1580" s="58"/>
      <c r="CF1580" s="58"/>
      <c r="CG1580" s="58"/>
      <c r="CH1580" s="58"/>
      <c r="CI1580" s="58"/>
      <c r="CJ1580" s="58"/>
    </row>
    <row r="1581" spans="1:88" s="71" customFormat="1" ht="12.75" customHeight="1" x14ac:dyDescent="0.2">
      <c r="A1581" s="72"/>
      <c r="B1581" s="63" t="s">
        <v>143</v>
      </c>
      <c r="C1581" s="60" t="s">
        <v>20</v>
      </c>
      <c r="D1581" s="60"/>
      <c r="E1581" s="70">
        <f t="shared" si="20"/>
        <v>3.9E-2</v>
      </c>
      <c r="F1581" s="70">
        <v>0.01</v>
      </c>
      <c r="G1581" s="70">
        <v>2.9000000000000001E-2</v>
      </c>
      <c r="H1581" s="60"/>
      <c r="I1581" s="57"/>
      <c r="J1581" s="57"/>
      <c r="K1581" s="57"/>
      <c r="L1581" s="58"/>
      <c r="M1581" s="58"/>
      <c r="N1581" s="58"/>
      <c r="O1581" s="58"/>
      <c r="P1581" s="58"/>
      <c r="Q1581" s="58"/>
      <c r="R1581" s="58"/>
      <c r="S1581" s="58"/>
      <c r="T1581" s="58"/>
      <c r="U1581" s="58"/>
      <c r="V1581" s="58"/>
      <c r="W1581" s="58"/>
      <c r="X1581" s="58"/>
      <c r="Y1581" s="58"/>
      <c r="Z1581" s="58"/>
      <c r="AA1581" s="58"/>
      <c r="AB1581" s="58"/>
      <c r="AC1581" s="58"/>
      <c r="AD1581" s="58"/>
      <c r="AE1581" s="58"/>
      <c r="AF1581" s="58"/>
      <c r="AG1581" s="58"/>
      <c r="AH1581" s="58"/>
      <c r="AI1581" s="58"/>
      <c r="AJ1581" s="58"/>
      <c r="AK1581" s="58"/>
      <c r="AL1581" s="58"/>
      <c r="AM1581" s="58"/>
      <c r="AN1581" s="58"/>
      <c r="AO1581" s="58"/>
      <c r="AP1581" s="58"/>
      <c r="AQ1581" s="58"/>
      <c r="AR1581" s="58"/>
      <c r="AS1581" s="58"/>
      <c r="AT1581" s="58"/>
      <c r="AU1581" s="58"/>
      <c r="AV1581" s="58"/>
      <c r="AW1581" s="58"/>
      <c r="AX1581" s="58"/>
      <c r="AY1581" s="58"/>
      <c r="AZ1581" s="58"/>
      <c r="BA1581" s="58"/>
      <c r="BB1581" s="58"/>
      <c r="BC1581" s="58"/>
      <c r="BD1581" s="58"/>
      <c r="BE1581" s="58"/>
      <c r="BF1581" s="58"/>
      <c r="BG1581" s="58"/>
      <c r="BH1581" s="58"/>
      <c r="BI1581" s="58"/>
      <c r="BJ1581" s="58"/>
      <c r="BK1581" s="58"/>
      <c r="BL1581" s="58"/>
      <c r="BM1581" s="58"/>
      <c r="BN1581" s="58"/>
      <c r="BO1581" s="58"/>
      <c r="BP1581" s="58"/>
      <c r="BQ1581" s="58"/>
      <c r="BR1581" s="58"/>
      <c r="BS1581" s="58"/>
      <c r="BT1581" s="58"/>
      <c r="BU1581" s="58"/>
      <c r="BV1581" s="58"/>
      <c r="BW1581" s="58"/>
      <c r="BX1581" s="58"/>
      <c r="BY1581" s="58"/>
      <c r="BZ1581" s="58"/>
      <c r="CA1581" s="58"/>
      <c r="CB1581" s="58"/>
      <c r="CC1581" s="58"/>
      <c r="CD1581" s="58"/>
      <c r="CE1581" s="58"/>
      <c r="CF1581" s="58"/>
      <c r="CG1581" s="58"/>
      <c r="CH1581" s="58"/>
      <c r="CI1581" s="58"/>
      <c r="CJ1581" s="58"/>
    </row>
    <row r="1582" spans="1:88" s="71" customFormat="1" ht="12.75" customHeight="1" x14ac:dyDescent="0.2">
      <c r="A1582" s="72"/>
      <c r="B1582" s="63"/>
      <c r="C1582" s="60" t="s">
        <v>17</v>
      </c>
      <c r="D1582" s="60"/>
      <c r="E1582" s="70">
        <f t="shared" si="20"/>
        <v>17.91</v>
      </c>
      <c r="F1582" s="70">
        <v>8.1790000000000003</v>
      </c>
      <c r="G1582" s="70">
        <v>9.7309999999999999</v>
      </c>
      <c r="H1582" s="60"/>
      <c r="I1582" s="57"/>
      <c r="J1582" s="57"/>
      <c r="K1582" s="57"/>
      <c r="L1582" s="58"/>
      <c r="M1582" s="58"/>
      <c r="N1582" s="58"/>
      <c r="O1582" s="58"/>
      <c r="P1582" s="58"/>
      <c r="Q1582" s="58"/>
      <c r="R1582" s="58"/>
      <c r="S1582" s="58"/>
      <c r="T1582" s="58"/>
      <c r="U1582" s="58"/>
      <c r="V1582" s="58"/>
      <c r="W1582" s="58"/>
      <c r="X1582" s="58"/>
      <c r="Y1582" s="58"/>
      <c r="Z1582" s="58"/>
      <c r="AA1582" s="58"/>
      <c r="AB1582" s="58"/>
      <c r="AC1582" s="58"/>
      <c r="AD1582" s="58"/>
      <c r="AE1582" s="58"/>
      <c r="AF1582" s="58"/>
      <c r="AG1582" s="58"/>
      <c r="AH1582" s="58"/>
      <c r="AI1582" s="58"/>
      <c r="AJ1582" s="58"/>
      <c r="AK1582" s="58"/>
      <c r="AL1582" s="58"/>
      <c r="AM1582" s="58"/>
      <c r="AN1582" s="58"/>
      <c r="AO1582" s="58"/>
      <c r="AP1582" s="58"/>
      <c r="AQ1582" s="58"/>
      <c r="AR1582" s="58"/>
      <c r="AS1582" s="58"/>
      <c r="AT1582" s="58"/>
      <c r="AU1582" s="58"/>
      <c r="AV1582" s="58"/>
      <c r="AW1582" s="58"/>
      <c r="AX1582" s="58"/>
      <c r="AY1582" s="58"/>
      <c r="AZ1582" s="58"/>
      <c r="BA1582" s="58"/>
      <c r="BB1582" s="58"/>
      <c r="BC1582" s="58"/>
      <c r="BD1582" s="58"/>
      <c r="BE1582" s="58"/>
      <c r="BF1582" s="58"/>
      <c r="BG1582" s="58"/>
      <c r="BH1582" s="58"/>
      <c r="BI1582" s="58"/>
      <c r="BJ1582" s="58"/>
      <c r="BK1582" s="58"/>
      <c r="BL1582" s="58"/>
      <c r="BM1582" s="58"/>
      <c r="BN1582" s="58"/>
      <c r="BO1582" s="58"/>
      <c r="BP1582" s="58"/>
      <c r="BQ1582" s="58"/>
      <c r="BR1582" s="58"/>
      <c r="BS1582" s="58"/>
      <c r="BT1582" s="58"/>
      <c r="BU1582" s="58"/>
      <c r="BV1582" s="58"/>
      <c r="BW1582" s="58"/>
      <c r="BX1582" s="58"/>
      <c r="BY1582" s="58"/>
      <c r="BZ1582" s="58"/>
      <c r="CA1582" s="58"/>
      <c r="CB1582" s="58"/>
      <c r="CC1582" s="58"/>
      <c r="CD1582" s="58"/>
      <c r="CE1582" s="58"/>
      <c r="CF1582" s="58"/>
      <c r="CG1582" s="58"/>
      <c r="CH1582" s="58"/>
      <c r="CI1582" s="58"/>
      <c r="CJ1582" s="58"/>
    </row>
    <row r="1583" spans="1:88" s="71" customFormat="1" ht="12.75" customHeight="1" x14ac:dyDescent="0.2">
      <c r="A1583" s="72"/>
      <c r="B1583" s="63" t="s">
        <v>145</v>
      </c>
      <c r="C1583" s="60" t="s">
        <v>20</v>
      </c>
      <c r="D1583" s="60"/>
      <c r="E1583" s="70">
        <f t="shared" si="20"/>
        <v>0</v>
      </c>
      <c r="F1583" s="70"/>
      <c r="G1583" s="70"/>
      <c r="H1583" s="60"/>
      <c r="I1583" s="57"/>
      <c r="J1583" s="57"/>
      <c r="K1583" s="57"/>
      <c r="L1583" s="58"/>
      <c r="M1583" s="58"/>
      <c r="N1583" s="58"/>
      <c r="O1583" s="58"/>
      <c r="P1583" s="58"/>
      <c r="Q1583" s="58"/>
      <c r="R1583" s="58"/>
      <c r="S1583" s="58"/>
      <c r="T1583" s="58"/>
      <c r="U1583" s="58"/>
      <c r="V1583" s="58"/>
      <c r="W1583" s="58"/>
      <c r="X1583" s="58"/>
      <c r="Y1583" s="58"/>
      <c r="Z1583" s="58"/>
      <c r="AA1583" s="58"/>
      <c r="AB1583" s="58"/>
      <c r="AC1583" s="58"/>
      <c r="AD1583" s="58"/>
      <c r="AE1583" s="58"/>
      <c r="AF1583" s="58"/>
      <c r="AG1583" s="58"/>
      <c r="AH1583" s="58"/>
      <c r="AI1583" s="58"/>
      <c r="AJ1583" s="58"/>
      <c r="AK1583" s="58"/>
      <c r="AL1583" s="58"/>
      <c r="AM1583" s="58"/>
      <c r="AN1583" s="58"/>
      <c r="AO1583" s="58"/>
      <c r="AP1583" s="58"/>
      <c r="AQ1583" s="58"/>
      <c r="AR1583" s="58"/>
      <c r="AS1583" s="58"/>
      <c r="AT1583" s="58"/>
      <c r="AU1583" s="58"/>
      <c r="AV1583" s="58"/>
      <c r="AW1583" s="58"/>
      <c r="AX1583" s="58"/>
      <c r="AY1583" s="58"/>
      <c r="AZ1583" s="58"/>
      <c r="BA1583" s="58"/>
      <c r="BB1583" s="58"/>
      <c r="BC1583" s="58"/>
      <c r="BD1583" s="58"/>
      <c r="BE1583" s="58"/>
      <c r="BF1583" s="58"/>
      <c r="BG1583" s="58"/>
      <c r="BH1583" s="58"/>
      <c r="BI1583" s="58"/>
      <c r="BJ1583" s="58"/>
      <c r="BK1583" s="58"/>
      <c r="BL1583" s="58"/>
      <c r="BM1583" s="58"/>
      <c r="BN1583" s="58"/>
      <c r="BO1583" s="58"/>
      <c r="BP1583" s="58"/>
      <c r="BQ1583" s="58"/>
      <c r="BR1583" s="58"/>
      <c r="BS1583" s="58"/>
      <c r="BT1583" s="58"/>
      <c r="BU1583" s="58"/>
      <c r="BV1583" s="58"/>
      <c r="BW1583" s="58"/>
      <c r="BX1583" s="58"/>
      <c r="BY1583" s="58"/>
      <c r="BZ1583" s="58"/>
      <c r="CA1583" s="58"/>
      <c r="CB1583" s="58"/>
      <c r="CC1583" s="58"/>
      <c r="CD1583" s="58"/>
      <c r="CE1583" s="58"/>
      <c r="CF1583" s="58"/>
      <c r="CG1583" s="58"/>
      <c r="CH1583" s="58"/>
      <c r="CI1583" s="58"/>
      <c r="CJ1583" s="58"/>
    </row>
    <row r="1584" spans="1:88" s="71" customFormat="1" ht="12.75" customHeight="1" x14ac:dyDescent="0.2">
      <c r="A1584" s="72"/>
      <c r="B1584" s="63"/>
      <c r="C1584" s="60" t="s">
        <v>17</v>
      </c>
      <c r="D1584" s="60"/>
      <c r="E1584" s="70">
        <f t="shared" si="20"/>
        <v>0</v>
      </c>
      <c r="F1584" s="70"/>
      <c r="G1584" s="70"/>
      <c r="H1584" s="60"/>
      <c r="I1584" s="57"/>
      <c r="J1584" s="57"/>
      <c r="K1584" s="57"/>
      <c r="L1584" s="58"/>
      <c r="M1584" s="58"/>
      <c r="N1584" s="58"/>
      <c r="O1584" s="58"/>
      <c r="P1584" s="58"/>
      <c r="Q1584" s="58"/>
      <c r="R1584" s="58"/>
      <c r="S1584" s="58"/>
      <c r="T1584" s="58"/>
      <c r="U1584" s="58"/>
      <c r="V1584" s="58"/>
      <c r="W1584" s="58"/>
      <c r="X1584" s="58"/>
      <c r="Y1584" s="58"/>
      <c r="Z1584" s="58"/>
      <c r="AA1584" s="58"/>
      <c r="AB1584" s="58"/>
      <c r="AC1584" s="58"/>
      <c r="AD1584" s="58"/>
      <c r="AE1584" s="58"/>
      <c r="AF1584" s="58"/>
      <c r="AG1584" s="58"/>
      <c r="AH1584" s="58"/>
      <c r="AI1584" s="58"/>
      <c r="AJ1584" s="58"/>
      <c r="AK1584" s="58"/>
      <c r="AL1584" s="58"/>
      <c r="AM1584" s="58"/>
      <c r="AN1584" s="58"/>
      <c r="AO1584" s="58"/>
      <c r="AP1584" s="58"/>
      <c r="AQ1584" s="58"/>
      <c r="AR1584" s="58"/>
      <c r="AS1584" s="58"/>
      <c r="AT1584" s="58"/>
      <c r="AU1584" s="58"/>
      <c r="AV1584" s="58"/>
      <c r="AW1584" s="58"/>
      <c r="AX1584" s="58"/>
      <c r="AY1584" s="58"/>
      <c r="AZ1584" s="58"/>
      <c r="BA1584" s="58"/>
      <c r="BB1584" s="58"/>
      <c r="BC1584" s="58"/>
      <c r="BD1584" s="58"/>
      <c r="BE1584" s="58"/>
      <c r="BF1584" s="58"/>
      <c r="BG1584" s="58"/>
      <c r="BH1584" s="58"/>
      <c r="BI1584" s="58"/>
      <c r="BJ1584" s="58"/>
      <c r="BK1584" s="58"/>
      <c r="BL1584" s="58"/>
      <c r="BM1584" s="58"/>
      <c r="BN1584" s="58"/>
      <c r="BO1584" s="58"/>
      <c r="BP1584" s="58"/>
      <c r="BQ1584" s="58"/>
      <c r="BR1584" s="58"/>
      <c r="BS1584" s="58"/>
      <c r="BT1584" s="58"/>
      <c r="BU1584" s="58"/>
      <c r="BV1584" s="58"/>
      <c r="BW1584" s="58"/>
      <c r="BX1584" s="58"/>
      <c r="BY1584" s="58"/>
      <c r="BZ1584" s="58"/>
      <c r="CA1584" s="58"/>
      <c r="CB1584" s="58"/>
      <c r="CC1584" s="58"/>
      <c r="CD1584" s="58"/>
      <c r="CE1584" s="58"/>
      <c r="CF1584" s="58"/>
      <c r="CG1584" s="58"/>
      <c r="CH1584" s="58"/>
      <c r="CI1584" s="58"/>
      <c r="CJ1584" s="58"/>
    </row>
    <row r="1585" spans="1:110" s="71" customFormat="1" ht="12.75" customHeight="1" x14ac:dyDescent="0.2">
      <c r="A1585" s="72"/>
      <c r="B1585" s="67" t="s">
        <v>147</v>
      </c>
      <c r="C1585" s="60" t="s">
        <v>148</v>
      </c>
      <c r="D1585" s="60"/>
      <c r="E1585" s="70">
        <f t="shared" si="20"/>
        <v>0</v>
      </c>
      <c r="F1585" s="70"/>
      <c r="G1585" s="70"/>
      <c r="H1585" s="60"/>
      <c r="I1585" s="57"/>
      <c r="J1585" s="57"/>
      <c r="K1585" s="57"/>
      <c r="L1585" s="58"/>
      <c r="M1585" s="58"/>
      <c r="N1585" s="58"/>
      <c r="O1585" s="58"/>
      <c r="P1585" s="58"/>
      <c r="Q1585" s="58"/>
      <c r="R1585" s="58"/>
      <c r="S1585" s="58"/>
      <c r="T1585" s="58"/>
      <c r="U1585" s="58"/>
      <c r="V1585" s="58"/>
      <c r="W1585" s="58"/>
      <c r="X1585" s="58"/>
      <c r="Y1585" s="58"/>
      <c r="Z1585" s="58"/>
      <c r="AA1585" s="58"/>
      <c r="AB1585" s="58"/>
      <c r="AC1585" s="58"/>
      <c r="AD1585" s="58"/>
      <c r="AE1585" s="58"/>
      <c r="AF1585" s="58"/>
      <c r="AG1585" s="58"/>
      <c r="AH1585" s="58"/>
      <c r="AI1585" s="58"/>
      <c r="AJ1585" s="58"/>
      <c r="AK1585" s="58"/>
      <c r="AL1585" s="58"/>
      <c r="AM1585" s="58"/>
      <c r="AN1585" s="58"/>
      <c r="AO1585" s="58"/>
      <c r="AP1585" s="58"/>
      <c r="AQ1585" s="58"/>
      <c r="AR1585" s="58"/>
      <c r="AS1585" s="58"/>
      <c r="AT1585" s="58"/>
      <c r="AU1585" s="58"/>
      <c r="AV1585" s="58"/>
      <c r="AW1585" s="58"/>
      <c r="AX1585" s="58"/>
      <c r="AY1585" s="58"/>
      <c r="AZ1585" s="58"/>
      <c r="BA1585" s="58"/>
      <c r="BB1585" s="58"/>
      <c r="BC1585" s="58"/>
      <c r="BD1585" s="58"/>
      <c r="BE1585" s="58"/>
      <c r="BF1585" s="58"/>
      <c r="BG1585" s="58"/>
      <c r="BH1585" s="58"/>
      <c r="BI1585" s="58"/>
      <c r="BJ1585" s="58"/>
      <c r="BK1585" s="58"/>
      <c r="BL1585" s="58"/>
      <c r="BM1585" s="58"/>
      <c r="BN1585" s="58"/>
      <c r="BO1585" s="58"/>
      <c r="BP1585" s="58"/>
      <c r="BQ1585" s="58"/>
      <c r="BR1585" s="58"/>
      <c r="BS1585" s="58"/>
      <c r="BT1585" s="58"/>
      <c r="BU1585" s="58"/>
      <c r="BV1585" s="58"/>
      <c r="BW1585" s="58"/>
      <c r="BX1585" s="58"/>
      <c r="BY1585" s="58"/>
      <c r="BZ1585" s="58"/>
      <c r="CA1585" s="58"/>
      <c r="CB1585" s="58"/>
      <c r="CC1585" s="58"/>
      <c r="CD1585" s="58"/>
      <c r="CE1585" s="58"/>
      <c r="CF1585" s="58"/>
      <c r="CG1585" s="58"/>
      <c r="CH1585" s="58"/>
      <c r="CI1585" s="58"/>
      <c r="CJ1585" s="58"/>
    </row>
    <row r="1586" spans="1:110" s="71" customFormat="1" ht="12.75" customHeight="1" x14ac:dyDescent="0.2">
      <c r="A1586" s="72"/>
      <c r="B1586" s="67"/>
      <c r="C1586" s="60" t="s">
        <v>17</v>
      </c>
      <c r="D1586" s="60"/>
      <c r="E1586" s="70">
        <f t="shared" si="20"/>
        <v>0</v>
      </c>
      <c r="F1586" s="70"/>
      <c r="G1586" s="70"/>
      <c r="H1586" s="60"/>
      <c r="I1586" s="57"/>
      <c r="J1586" s="57"/>
      <c r="K1586" s="57"/>
      <c r="L1586" s="58"/>
      <c r="M1586" s="58"/>
      <c r="N1586" s="58"/>
      <c r="O1586" s="58"/>
      <c r="P1586" s="58"/>
      <c r="Q1586" s="58"/>
      <c r="R1586" s="58"/>
      <c r="S1586" s="58"/>
      <c r="T1586" s="58"/>
      <c r="U1586" s="58"/>
      <c r="V1586" s="58"/>
      <c r="W1586" s="58"/>
      <c r="X1586" s="58"/>
      <c r="Y1586" s="58"/>
      <c r="Z1586" s="58"/>
      <c r="AA1586" s="58"/>
      <c r="AB1586" s="58"/>
      <c r="AC1586" s="58"/>
      <c r="AD1586" s="58"/>
      <c r="AE1586" s="58"/>
      <c r="AF1586" s="58"/>
      <c r="AG1586" s="58"/>
      <c r="AH1586" s="58"/>
      <c r="AI1586" s="58"/>
      <c r="AJ1586" s="58"/>
      <c r="AK1586" s="58"/>
      <c r="AL1586" s="58"/>
      <c r="AM1586" s="58"/>
      <c r="AN1586" s="58"/>
      <c r="AO1586" s="58"/>
      <c r="AP1586" s="58"/>
      <c r="AQ1586" s="58"/>
      <c r="AR1586" s="58"/>
      <c r="AS1586" s="58"/>
      <c r="AT1586" s="58"/>
      <c r="AU1586" s="58"/>
      <c r="AV1586" s="58"/>
      <c r="AW1586" s="58"/>
      <c r="AX1586" s="58"/>
      <c r="AY1586" s="58"/>
      <c r="AZ1586" s="58"/>
      <c r="BA1586" s="58"/>
      <c r="BB1586" s="58"/>
      <c r="BC1586" s="58"/>
      <c r="BD1586" s="58"/>
      <c r="BE1586" s="58"/>
      <c r="BF1586" s="58"/>
      <c r="BG1586" s="58"/>
      <c r="BH1586" s="58"/>
      <c r="BI1586" s="58"/>
      <c r="BJ1586" s="58"/>
      <c r="BK1586" s="58"/>
      <c r="BL1586" s="58"/>
      <c r="BM1586" s="58"/>
      <c r="BN1586" s="58"/>
      <c r="BO1586" s="58"/>
      <c r="BP1586" s="58"/>
      <c r="BQ1586" s="58"/>
      <c r="BR1586" s="58"/>
      <c r="BS1586" s="58"/>
      <c r="BT1586" s="58"/>
      <c r="BU1586" s="58"/>
      <c r="BV1586" s="58"/>
      <c r="BW1586" s="58"/>
      <c r="BX1586" s="58"/>
      <c r="BY1586" s="58"/>
      <c r="BZ1586" s="58"/>
      <c r="CA1586" s="58"/>
      <c r="CB1586" s="58"/>
      <c r="CC1586" s="58"/>
      <c r="CD1586" s="58"/>
      <c r="CE1586" s="58"/>
      <c r="CF1586" s="58"/>
      <c r="CG1586" s="58"/>
      <c r="CH1586" s="58"/>
      <c r="CI1586" s="58"/>
      <c r="CJ1586" s="58"/>
    </row>
    <row r="1587" spans="1:110" s="71" customFormat="1" ht="12.75" customHeight="1" x14ac:dyDescent="0.2">
      <c r="A1587" s="72"/>
      <c r="B1587" s="63" t="s">
        <v>150</v>
      </c>
      <c r="C1587" s="60" t="s">
        <v>64</v>
      </c>
      <c r="D1587" s="68"/>
      <c r="E1587" s="70">
        <f t="shared" si="20"/>
        <v>0</v>
      </c>
      <c r="F1587" s="70"/>
      <c r="G1587" s="70"/>
      <c r="H1587" s="68"/>
      <c r="I1587" s="57"/>
      <c r="J1587" s="57"/>
      <c r="K1587" s="57"/>
      <c r="L1587" s="58"/>
      <c r="M1587" s="58"/>
      <c r="N1587" s="58"/>
      <c r="O1587" s="58"/>
      <c r="P1587" s="58"/>
      <c r="Q1587" s="58"/>
      <c r="R1587" s="58"/>
      <c r="S1587" s="58"/>
      <c r="T1587" s="58"/>
      <c r="U1587" s="58"/>
      <c r="V1587" s="58"/>
      <c r="W1587" s="58"/>
      <c r="X1587" s="58"/>
      <c r="Y1587" s="58"/>
      <c r="Z1587" s="58"/>
      <c r="AA1587" s="58"/>
      <c r="AB1587" s="58"/>
      <c r="AC1587" s="58"/>
      <c r="AD1587" s="58"/>
      <c r="AE1587" s="58"/>
      <c r="AF1587" s="58"/>
      <c r="AG1587" s="58"/>
      <c r="AH1587" s="58"/>
      <c r="AI1587" s="58"/>
      <c r="AJ1587" s="58"/>
      <c r="AK1587" s="58"/>
      <c r="AL1587" s="58"/>
      <c r="AM1587" s="58"/>
      <c r="AN1587" s="58"/>
      <c r="AO1587" s="58"/>
      <c r="AP1587" s="58"/>
      <c r="AQ1587" s="58"/>
      <c r="AR1587" s="58"/>
      <c r="AS1587" s="58"/>
      <c r="AT1587" s="58"/>
      <c r="AU1587" s="58"/>
      <c r="AV1587" s="58"/>
      <c r="AW1587" s="58"/>
      <c r="AX1587" s="58"/>
      <c r="AY1587" s="58"/>
      <c r="AZ1587" s="58"/>
      <c r="BA1587" s="58"/>
      <c r="BB1587" s="58"/>
      <c r="BC1587" s="58"/>
      <c r="BD1587" s="58"/>
      <c r="BE1587" s="58"/>
      <c r="BF1587" s="58"/>
      <c r="BG1587" s="58"/>
      <c r="BH1587" s="58"/>
      <c r="BI1587" s="58"/>
      <c r="BJ1587" s="58"/>
      <c r="BK1587" s="58"/>
      <c r="BL1587" s="58"/>
      <c r="BM1587" s="58"/>
      <c r="BN1587" s="58"/>
      <c r="BO1587" s="58"/>
      <c r="BP1587" s="58"/>
      <c r="BQ1587" s="58"/>
      <c r="BR1587" s="58"/>
      <c r="BS1587" s="58"/>
      <c r="BT1587" s="58"/>
      <c r="BU1587" s="58"/>
      <c r="BV1587" s="58"/>
      <c r="BW1587" s="58"/>
      <c r="BX1587" s="58"/>
      <c r="BY1587" s="58"/>
      <c r="BZ1587" s="58"/>
      <c r="CA1587" s="58"/>
      <c r="CB1587" s="58"/>
      <c r="CC1587" s="58"/>
      <c r="CD1587" s="58"/>
      <c r="CE1587" s="58"/>
      <c r="CF1587" s="58"/>
      <c r="CG1587" s="58"/>
      <c r="CH1587" s="58"/>
      <c r="CI1587" s="58"/>
      <c r="CJ1587" s="58"/>
    </row>
    <row r="1588" spans="1:110" s="71" customFormat="1" ht="12.75" customHeight="1" x14ac:dyDescent="0.2">
      <c r="A1588" s="76"/>
      <c r="B1588" s="63"/>
      <c r="C1588" s="60" t="s">
        <v>17</v>
      </c>
      <c r="D1588" s="68"/>
      <c r="E1588" s="70">
        <f t="shared" si="20"/>
        <v>0</v>
      </c>
      <c r="F1588" s="70"/>
      <c r="G1588" s="70"/>
      <c r="H1588" s="68"/>
      <c r="I1588" s="57"/>
      <c r="J1588" s="57"/>
      <c r="K1588" s="57"/>
      <c r="L1588" s="58"/>
      <c r="M1588" s="58"/>
      <c r="N1588" s="58"/>
      <c r="O1588" s="58"/>
      <c r="P1588" s="58"/>
      <c r="Q1588" s="58"/>
      <c r="R1588" s="58"/>
      <c r="S1588" s="58"/>
      <c r="T1588" s="58"/>
      <c r="U1588" s="58"/>
      <c r="V1588" s="58"/>
      <c r="W1588" s="58"/>
      <c r="X1588" s="58"/>
      <c r="Y1588" s="58"/>
      <c r="Z1588" s="58"/>
      <c r="AA1588" s="58"/>
      <c r="AB1588" s="58"/>
      <c r="AC1588" s="58"/>
      <c r="AD1588" s="58"/>
      <c r="AE1588" s="58"/>
      <c r="AF1588" s="58"/>
      <c r="AG1588" s="58"/>
      <c r="AH1588" s="58"/>
      <c r="AI1588" s="58"/>
      <c r="AJ1588" s="58"/>
      <c r="AK1588" s="58"/>
      <c r="AL1588" s="58"/>
      <c r="AM1588" s="58"/>
      <c r="AN1588" s="58"/>
      <c r="AO1588" s="58"/>
      <c r="AP1588" s="58"/>
      <c r="AQ1588" s="58"/>
      <c r="AR1588" s="58"/>
      <c r="AS1588" s="58"/>
      <c r="AT1588" s="58"/>
      <c r="AU1588" s="58"/>
      <c r="AV1588" s="58"/>
      <c r="AW1588" s="58"/>
      <c r="AX1588" s="58"/>
      <c r="AY1588" s="58"/>
      <c r="AZ1588" s="58"/>
      <c r="BA1588" s="58"/>
      <c r="BB1588" s="58"/>
      <c r="BC1588" s="58"/>
      <c r="BD1588" s="58"/>
      <c r="BE1588" s="58"/>
      <c r="BF1588" s="58"/>
      <c r="BG1588" s="58"/>
      <c r="BH1588" s="58"/>
      <c r="BI1588" s="58"/>
      <c r="BJ1588" s="58"/>
      <c r="BK1588" s="58"/>
      <c r="BL1588" s="58"/>
      <c r="BM1588" s="58"/>
      <c r="BN1588" s="58"/>
      <c r="BO1588" s="58"/>
      <c r="BP1588" s="58"/>
      <c r="BQ1588" s="58"/>
      <c r="BR1588" s="58"/>
      <c r="BS1588" s="58"/>
      <c r="BT1588" s="58"/>
      <c r="BU1588" s="58"/>
      <c r="BV1588" s="58"/>
      <c r="BW1588" s="58"/>
      <c r="BX1588" s="58"/>
      <c r="BY1588" s="58"/>
      <c r="BZ1588" s="58"/>
      <c r="CA1588" s="58"/>
      <c r="CB1588" s="58"/>
      <c r="CC1588" s="58"/>
      <c r="CD1588" s="58"/>
      <c r="CE1588" s="58"/>
      <c r="CF1588" s="58"/>
      <c r="CG1588" s="58"/>
      <c r="CH1588" s="58"/>
      <c r="CI1588" s="58"/>
      <c r="CJ1588" s="58"/>
    </row>
    <row r="1589" spans="1:110" s="57" customFormat="1" ht="12.75" customHeight="1" x14ac:dyDescent="0.2">
      <c r="A1589" s="18">
        <v>73</v>
      </c>
      <c r="B1589" s="69" t="s">
        <v>222</v>
      </c>
      <c r="C1589" s="60"/>
      <c r="D1589" s="68"/>
      <c r="E1589" s="64">
        <f t="shared" si="20"/>
        <v>1</v>
      </c>
      <c r="F1589" s="64">
        <v>1</v>
      </c>
      <c r="G1589" s="70"/>
      <c r="H1589" s="68"/>
      <c r="L1589" s="58"/>
      <c r="M1589" s="58"/>
      <c r="N1589" s="58"/>
      <c r="O1589" s="58"/>
      <c r="P1589" s="58"/>
      <c r="Q1589" s="58"/>
      <c r="R1589" s="58"/>
      <c r="S1589" s="58"/>
      <c r="T1589" s="58"/>
      <c r="U1589" s="58"/>
      <c r="V1589" s="58"/>
      <c r="W1589" s="58"/>
      <c r="X1589" s="58"/>
      <c r="Y1589" s="58"/>
      <c r="Z1589" s="58"/>
      <c r="AA1589" s="58"/>
      <c r="AB1589" s="58"/>
      <c r="AC1589" s="58"/>
      <c r="AD1589" s="58"/>
      <c r="AE1589" s="58"/>
      <c r="AF1589" s="58"/>
      <c r="AG1589" s="58"/>
      <c r="AH1589" s="58"/>
      <c r="AI1589" s="58"/>
      <c r="AJ1589" s="58"/>
      <c r="AK1589" s="58"/>
      <c r="AL1589" s="58"/>
      <c r="AM1589" s="58"/>
      <c r="AN1589" s="58"/>
      <c r="AO1589" s="58"/>
      <c r="AP1589" s="58"/>
      <c r="AQ1589" s="58"/>
      <c r="AR1589" s="58"/>
      <c r="AS1589" s="58"/>
      <c r="AT1589" s="58"/>
      <c r="AU1589" s="58"/>
      <c r="AV1589" s="58"/>
      <c r="AW1589" s="58"/>
      <c r="AX1589" s="58"/>
      <c r="AY1589" s="58"/>
      <c r="AZ1589" s="58"/>
      <c r="BA1589" s="58"/>
      <c r="BB1589" s="58"/>
      <c r="BC1589" s="58"/>
      <c r="BD1589" s="58"/>
      <c r="BE1589" s="58"/>
      <c r="BF1589" s="58"/>
      <c r="BG1589" s="58"/>
      <c r="BH1589" s="58"/>
      <c r="BI1589" s="58"/>
      <c r="BJ1589" s="58"/>
      <c r="BK1589" s="58"/>
      <c r="BL1589" s="58"/>
      <c r="BM1589" s="58"/>
      <c r="BN1589" s="58"/>
      <c r="BO1589" s="58"/>
      <c r="BP1589" s="58"/>
      <c r="BQ1589" s="58"/>
      <c r="BR1589" s="58"/>
      <c r="BS1589" s="58"/>
      <c r="BT1589" s="58"/>
      <c r="BU1589" s="58"/>
      <c r="BV1589" s="58"/>
      <c r="BW1589" s="58"/>
      <c r="BX1589" s="58"/>
      <c r="BY1589" s="58"/>
      <c r="BZ1589" s="58"/>
      <c r="CA1589" s="58"/>
      <c r="CB1589" s="58"/>
      <c r="CC1589" s="58"/>
      <c r="CD1589" s="58"/>
      <c r="CE1589" s="58"/>
      <c r="CF1589" s="58"/>
      <c r="CG1589" s="58"/>
      <c r="CH1589" s="58"/>
      <c r="CI1589" s="58"/>
      <c r="CJ1589" s="58"/>
      <c r="CK1589" s="71"/>
      <c r="CL1589" s="71"/>
      <c r="CM1589" s="71"/>
      <c r="CN1589" s="71"/>
      <c r="CO1589" s="71"/>
      <c r="CP1589" s="71"/>
      <c r="CQ1589" s="71"/>
      <c r="CR1589" s="71"/>
      <c r="CS1589" s="71"/>
      <c r="CT1589" s="71"/>
      <c r="CU1589" s="71"/>
      <c r="CV1589" s="71"/>
      <c r="CW1589" s="71"/>
      <c r="CX1589" s="71"/>
      <c r="CY1589" s="71"/>
      <c r="CZ1589" s="71"/>
      <c r="DA1589" s="71"/>
      <c r="DB1589" s="71"/>
      <c r="DC1589" s="71"/>
      <c r="DD1589" s="71"/>
      <c r="DE1589" s="71"/>
      <c r="DF1589" s="71"/>
    </row>
    <row r="1590" spans="1:110" s="57" customFormat="1" ht="12.75" customHeight="1" x14ac:dyDescent="0.2">
      <c r="A1590" s="72"/>
      <c r="B1590" s="73"/>
      <c r="C1590" s="60" t="s">
        <v>17</v>
      </c>
      <c r="D1590" s="61"/>
      <c r="E1590" s="64">
        <f t="shared" si="20"/>
        <v>169.191</v>
      </c>
      <c r="F1590" s="64">
        <f>F1592+F1594+F1596+F1598</f>
        <v>31.436</v>
      </c>
      <c r="G1590" s="70">
        <f>G1592+G1594+G1596+G1598</f>
        <v>137.755</v>
      </c>
      <c r="H1590" s="61"/>
      <c r="L1590" s="58"/>
      <c r="M1590" s="58"/>
      <c r="N1590" s="58"/>
      <c r="O1590" s="58"/>
      <c r="P1590" s="58"/>
      <c r="Q1590" s="58"/>
      <c r="R1590" s="58"/>
      <c r="S1590" s="58"/>
      <c r="T1590" s="58"/>
      <c r="U1590" s="58"/>
      <c r="V1590" s="58"/>
      <c r="W1590" s="58"/>
      <c r="X1590" s="58"/>
      <c r="Y1590" s="58"/>
      <c r="Z1590" s="58"/>
      <c r="AA1590" s="58"/>
      <c r="AB1590" s="58"/>
      <c r="AC1590" s="58"/>
      <c r="AD1590" s="58"/>
      <c r="AE1590" s="58"/>
      <c r="AF1590" s="58"/>
      <c r="AG1590" s="58"/>
      <c r="AH1590" s="58"/>
      <c r="AI1590" s="58"/>
      <c r="AJ1590" s="58"/>
      <c r="AK1590" s="58"/>
      <c r="AL1590" s="58"/>
      <c r="AM1590" s="58"/>
      <c r="AN1590" s="58"/>
      <c r="AO1590" s="58"/>
      <c r="AP1590" s="58"/>
      <c r="AQ1590" s="58"/>
      <c r="AR1590" s="58"/>
      <c r="AS1590" s="58"/>
      <c r="AT1590" s="58"/>
      <c r="AU1590" s="58"/>
      <c r="AV1590" s="58"/>
      <c r="AW1590" s="58"/>
      <c r="AX1590" s="58"/>
      <c r="AY1590" s="58"/>
      <c r="AZ1590" s="58"/>
      <c r="BA1590" s="58"/>
      <c r="BB1590" s="58"/>
      <c r="BC1590" s="58"/>
      <c r="BD1590" s="58"/>
      <c r="BE1590" s="58"/>
      <c r="BF1590" s="58"/>
      <c r="BG1590" s="58"/>
      <c r="BH1590" s="58"/>
      <c r="BI1590" s="58"/>
      <c r="BJ1590" s="58"/>
      <c r="BK1590" s="58"/>
      <c r="BL1590" s="58"/>
      <c r="BM1590" s="58"/>
      <c r="BN1590" s="58"/>
      <c r="BO1590" s="58"/>
      <c r="BP1590" s="58"/>
      <c r="BQ1590" s="58"/>
      <c r="BR1590" s="58"/>
      <c r="BS1590" s="58"/>
      <c r="BT1590" s="58"/>
      <c r="BU1590" s="58"/>
      <c r="BV1590" s="58"/>
      <c r="BW1590" s="58"/>
      <c r="BX1590" s="58"/>
      <c r="BY1590" s="58"/>
      <c r="BZ1590" s="58"/>
      <c r="CA1590" s="58"/>
      <c r="CB1590" s="58"/>
      <c r="CC1590" s="58"/>
      <c r="CD1590" s="58"/>
      <c r="CE1590" s="58"/>
      <c r="CF1590" s="58"/>
      <c r="CG1590" s="58"/>
      <c r="CH1590" s="58"/>
      <c r="CI1590" s="58"/>
      <c r="CJ1590" s="58"/>
      <c r="CK1590" s="71"/>
      <c r="CL1590" s="71"/>
      <c r="CM1590" s="71"/>
      <c r="CN1590" s="71"/>
      <c r="CO1590" s="71"/>
      <c r="CP1590" s="71"/>
      <c r="CQ1590" s="71"/>
      <c r="CR1590" s="71"/>
      <c r="CS1590" s="71"/>
      <c r="CT1590" s="71"/>
      <c r="CU1590" s="71"/>
      <c r="CV1590" s="71"/>
      <c r="CW1590" s="71"/>
      <c r="CX1590" s="71"/>
      <c r="CY1590" s="71"/>
      <c r="CZ1590" s="71"/>
      <c r="DA1590" s="71"/>
      <c r="DB1590" s="71"/>
      <c r="DC1590" s="71"/>
      <c r="DD1590" s="71"/>
      <c r="DE1590" s="71"/>
      <c r="DF1590" s="71"/>
    </row>
    <row r="1591" spans="1:110" s="57" customFormat="1" ht="12.75" customHeight="1" x14ac:dyDescent="0.2">
      <c r="A1591" s="72"/>
      <c r="B1591" s="77" t="s">
        <v>143</v>
      </c>
      <c r="C1591" s="60" t="s">
        <v>20</v>
      </c>
      <c r="D1591" s="60"/>
      <c r="E1591" s="64">
        <f t="shared" si="20"/>
        <v>0.20799999999999999</v>
      </c>
      <c r="F1591" s="64">
        <v>0.104</v>
      </c>
      <c r="G1591" s="70">
        <v>0.104</v>
      </c>
      <c r="H1591" s="60"/>
      <c r="L1591" s="58"/>
      <c r="M1591" s="58"/>
      <c r="N1591" s="58"/>
      <c r="O1591" s="58"/>
      <c r="P1591" s="58"/>
      <c r="Q1591" s="58"/>
      <c r="R1591" s="58"/>
      <c r="S1591" s="58"/>
      <c r="T1591" s="58"/>
      <c r="U1591" s="58"/>
      <c r="V1591" s="58"/>
      <c r="W1591" s="58"/>
      <c r="X1591" s="58"/>
      <c r="Y1591" s="58"/>
      <c r="Z1591" s="58"/>
      <c r="AA1591" s="58"/>
      <c r="AB1591" s="58"/>
      <c r="AC1591" s="58"/>
      <c r="AD1591" s="58"/>
      <c r="AE1591" s="58"/>
      <c r="AF1591" s="58"/>
      <c r="AG1591" s="58"/>
      <c r="AH1591" s="58"/>
      <c r="AI1591" s="58"/>
      <c r="AJ1591" s="58"/>
      <c r="AK1591" s="58"/>
      <c r="AL1591" s="58"/>
      <c r="AM1591" s="58"/>
      <c r="AN1591" s="58"/>
      <c r="AO1591" s="58"/>
      <c r="AP1591" s="58"/>
      <c r="AQ1591" s="58"/>
      <c r="AR1591" s="58"/>
      <c r="AS1591" s="58"/>
      <c r="AT1591" s="58"/>
      <c r="AU1591" s="58"/>
      <c r="AV1591" s="58"/>
      <c r="AW1591" s="58"/>
      <c r="AX1591" s="58"/>
      <c r="AY1591" s="58"/>
      <c r="AZ1591" s="58"/>
      <c r="BA1591" s="58"/>
      <c r="BB1591" s="58"/>
      <c r="BC1591" s="58"/>
      <c r="BD1591" s="58"/>
      <c r="BE1591" s="58"/>
      <c r="BF1591" s="58"/>
      <c r="BG1591" s="58"/>
      <c r="BH1591" s="58"/>
      <c r="BI1591" s="58"/>
      <c r="BJ1591" s="58"/>
      <c r="BK1591" s="58"/>
      <c r="BL1591" s="58"/>
      <c r="BM1591" s="58"/>
      <c r="BN1591" s="58"/>
      <c r="BO1591" s="58"/>
      <c r="BP1591" s="58"/>
      <c r="BQ1591" s="58"/>
      <c r="BR1591" s="58"/>
      <c r="BS1591" s="58"/>
      <c r="BT1591" s="58"/>
      <c r="BU1591" s="58"/>
      <c r="BV1591" s="58"/>
      <c r="BW1591" s="58"/>
      <c r="BX1591" s="58"/>
      <c r="BY1591" s="58"/>
      <c r="BZ1591" s="58"/>
      <c r="CA1591" s="58"/>
      <c r="CB1591" s="58"/>
      <c r="CC1591" s="58"/>
      <c r="CD1591" s="58"/>
      <c r="CE1591" s="58"/>
      <c r="CF1591" s="58"/>
      <c r="CG1591" s="58"/>
      <c r="CH1591" s="58"/>
      <c r="CI1591" s="58"/>
      <c r="CJ1591" s="58"/>
      <c r="CK1591" s="71"/>
      <c r="CL1591" s="71"/>
      <c r="CM1591" s="71"/>
      <c r="CN1591" s="71"/>
      <c r="CO1591" s="71"/>
      <c r="CP1591" s="71"/>
      <c r="CQ1591" s="71"/>
      <c r="CR1591" s="71"/>
      <c r="CS1591" s="71"/>
      <c r="CT1591" s="71"/>
      <c r="CU1591" s="71"/>
      <c r="CV1591" s="71"/>
      <c r="CW1591" s="71"/>
      <c r="CX1591" s="71"/>
      <c r="CY1591" s="71"/>
      <c r="CZ1591" s="71"/>
      <c r="DA1591" s="71"/>
      <c r="DB1591" s="71"/>
      <c r="DC1591" s="71"/>
      <c r="DD1591" s="71"/>
      <c r="DE1591" s="71"/>
      <c r="DF1591" s="71"/>
    </row>
    <row r="1592" spans="1:110" s="57" customFormat="1" ht="12.75" customHeight="1" x14ac:dyDescent="0.2">
      <c r="A1592" s="72"/>
      <c r="B1592" s="78"/>
      <c r="C1592" s="60" t="s">
        <v>17</v>
      </c>
      <c r="D1592" s="60"/>
      <c r="E1592" s="64">
        <f t="shared" si="20"/>
        <v>160.5</v>
      </c>
      <c r="F1592" s="64">
        <v>22.745000000000001</v>
      </c>
      <c r="G1592" s="70">
        <v>137.755</v>
      </c>
      <c r="H1592" s="60"/>
      <c r="L1592" s="58"/>
      <c r="M1592" s="58"/>
      <c r="N1592" s="58"/>
      <c r="O1592" s="58"/>
      <c r="P1592" s="58"/>
      <c r="Q1592" s="58"/>
      <c r="R1592" s="58"/>
      <c r="S1592" s="58"/>
      <c r="T1592" s="58"/>
      <c r="U1592" s="58"/>
      <c r="V1592" s="58"/>
      <c r="W1592" s="58"/>
      <c r="X1592" s="58"/>
      <c r="Y1592" s="58"/>
      <c r="Z1592" s="58"/>
      <c r="AA1592" s="58"/>
      <c r="AB1592" s="58"/>
      <c r="AC1592" s="58"/>
      <c r="AD1592" s="58"/>
      <c r="AE1592" s="58"/>
      <c r="AF1592" s="58"/>
      <c r="AG1592" s="58"/>
      <c r="AH1592" s="58"/>
      <c r="AI1592" s="58"/>
      <c r="AJ1592" s="58"/>
      <c r="AK1592" s="58"/>
      <c r="AL1592" s="58"/>
      <c r="AM1592" s="58"/>
      <c r="AN1592" s="58"/>
      <c r="AO1592" s="58"/>
      <c r="AP1592" s="58"/>
      <c r="AQ1592" s="58"/>
      <c r="AR1592" s="58"/>
      <c r="AS1592" s="58"/>
      <c r="AT1592" s="58"/>
      <c r="AU1592" s="58"/>
      <c r="AV1592" s="58"/>
      <c r="AW1592" s="58"/>
      <c r="AX1592" s="58"/>
      <c r="AY1592" s="58"/>
      <c r="AZ1592" s="58"/>
      <c r="BA1592" s="58"/>
      <c r="BB1592" s="58"/>
      <c r="BC1592" s="58"/>
      <c r="BD1592" s="58"/>
      <c r="BE1592" s="58"/>
      <c r="BF1592" s="58"/>
      <c r="BG1592" s="58"/>
      <c r="BH1592" s="58"/>
      <c r="BI1592" s="58"/>
      <c r="BJ1592" s="58"/>
      <c r="BK1592" s="58"/>
      <c r="BL1592" s="58"/>
      <c r="BM1592" s="58"/>
      <c r="BN1592" s="58"/>
      <c r="BO1592" s="58"/>
      <c r="BP1592" s="58"/>
      <c r="BQ1592" s="58"/>
      <c r="BR1592" s="58"/>
      <c r="BS1592" s="58"/>
      <c r="BT1592" s="58"/>
      <c r="BU1592" s="58"/>
      <c r="BV1592" s="58"/>
      <c r="BW1592" s="58"/>
      <c r="BX1592" s="58"/>
      <c r="BY1592" s="58"/>
      <c r="BZ1592" s="58"/>
      <c r="CA1592" s="58"/>
      <c r="CB1592" s="58"/>
      <c r="CC1592" s="58"/>
      <c r="CD1592" s="58"/>
      <c r="CE1592" s="58"/>
      <c r="CF1592" s="58"/>
      <c r="CG1592" s="58"/>
      <c r="CH1592" s="58"/>
      <c r="CI1592" s="58"/>
      <c r="CJ1592" s="58"/>
      <c r="CK1592" s="71"/>
      <c r="CL1592" s="71"/>
      <c r="CM1592" s="71"/>
      <c r="CN1592" s="71"/>
      <c r="CO1592" s="71"/>
      <c r="CP1592" s="71"/>
      <c r="CQ1592" s="71"/>
      <c r="CR1592" s="71"/>
      <c r="CS1592" s="71"/>
      <c r="CT1592" s="71"/>
      <c r="CU1592" s="71"/>
      <c r="CV1592" s="71"/>
      <c r="CW1592" s="71"/>
      <c r="CX1592" s="71"/>
      <c r="CY1592" s="71"/>
      <c r="CZ1592" s="71"/>
      <c r="DA1592" s="71"/>
      <c r="DB1592" s="71"/>
      <c r="DC1592" s="71"/>
      <c r="DD1592" s="71"/>
      <c r="DE1592" s="71"/>
      <c r="DF1592" s="71"/>
    </row>
    <row r="1593" spans="1:110" s="57" customFormat="1" ht="12.75" customHeight="1" x14ac:dyDescent="0.2">
      <c r="A1593" s="72"/>
      <c r="B1593" s="77" t="s">
        <v>145</v>
      </c>
      <c r="C1593" s="60" t="s">
        <v>20</v>
      </c>
      <c r="D1593" s="60"/>
      <c r="E1593" s="64">
        <f t="shared" si="20"/>
        <v>2.5000000000000001E-3</v>
      </c>
      <c r="F1593" s="64">
        <v>2.5000000000000001E-3</v>
      </c>
      <c r="G1593" s="70"/>
      <c r="H1593" s="60"/>
      <c r="L1593" s="58"/>
      <c r="M1593" s="58"/>
      <c r="N1593" s="58"/>
      <c r="O1593" s="58"/>
      <c r="P1593" s="58"/>
      <c r="Q1593" s="58"/>
      <c r="R1593" s="58"/>
      <c r="S1593" s="58"/>
      <c r="T1593" s="58"/>
      <c r="U1593" s="58"/>
      <c r="V1593" s="58"/>
      <c r="W1593" s="58"/>
      <c r="X1593" s="58"/>
      <c r="Y1593" s="58"/>
      <c r="Z1593" s="58"/>
      <c r="AA1593" s="58"/>
      <c r="AB1593" s="58"/>
      <c r="AC1593" s="58"/>
      <c r="AD1593" s="58"/>
      <c r="AE1593" s="58"/>
      <c r="AF1593" s="58"/>
      <c r="AG1593" s="58"/>
      <c r="AH1593" s="58"/>
      <c r="AI1593" s="58"/>
      <c r="AJ1593" s="58"/>
      <c r="AK1593" s="58"/>
      <c r="AL1593" s="58"/>
      <c r="AM1593" s="58"/>
      <c r="AN1593" s="58"/>
      <c r="AO1593" s="58"/>
      <c r="AP1593" s="58"/>
      <c r="AQ1593" s="58"/>
      <c r="AR1593" s="58"/>
      <c r="AS1593" s="58"/>
      <c r="AT1593" s="58"/>
      <c r="AU1593" s="58"/>
      <c r="AV1593" s="58"/>
      <c r="AW1593" s="58"/>
      <c r="AX1593" s="58"/>
      <c r="AY1593" s="58"/>
      <c r="AZ1593" s="58"/>
      <c r="BA1593" s="58"/>
      <c r="BB1593" s="58"/>
      <c r="BC1593" s="58"/>
      <c r="BD1593" s="58"/>
      <c r="BE1593" s="58"/>
      <c r="BF1593" s="58"/>
      <c r="BG1593" s="58"/>
      <c r="BH1593" s="58"/>
      <c r="BI1593" s="58"/>
      <c r="BJ1593" s="58"/>
      <c r="BK1593" s="58"/>
      <c r="BL1593" s="58"/>
      <c r="BM1593" s="58"/>
      <c r="BN1593" s="58"/>
      <c r="BO1593" s="58"/>
      <c r="BP1593" s="58"/>
      <c r="BQ1593" s="58"/>
      <c r="BR1593" s="58"/>
      <c r="BS1593" s="58"/>
      <c r="BT1593" s="58"/>
      <c r="BU1593" s="58"/>
      <c r="BV1593" s="58"/>
      <c r="BW1593" s="58"/>
      <c r="BX1593" s="58"/>
      <c r="BY1593" s="58"/>
      <c r="BZ1593" s="58"/>
      <c r="CA1593" s="58"/>
      <c r="CB1593" s="58"/>
      <c r="CC1593" s="58"/>
      <c r="CD1593" s="58"/>
      <c r="CE1593" s="58"/>
      <c r="CF1593" s="58"/>
      <c r="CG1593" s="58"/>
      <c r="CH1593" s="58"/>
      <c r="CI1593" s="58"/>
      <c r="CJ1593" s="58"/>
      <c r="CK1593" s="71"/>
      <c r="CL1593" s="71"/>
      <c r="CM1593" s="71"/>
      <c r="CN1593" s="71"/>
      <c r="CO1593" s="71"/>
      <c r="CP1593" s="71"/>
      <c r="CQ1593" s="71"/>
      <c r="CR1593" s="71"/>
      <c r="CS1593" s="71"/>
      <c r="CT1593" s="71"/>
      <c r="CU1593" s="71"/>
      <c r="CV1593" s="71"/>
      <c r="CW1593" s="71"/>
      <c r="CX1593" s="71"/>
      <c r="CY1593" s="71"/>
      <c r="CZ1593" s="71"/>
      <c r="DA1593" s="71"/>
      <c r="DB1593" s="71"/>
      <c r="DC1593" s="71"/>
      <c r="DD1593" s="71"/>
      <c r="DE1593" s="71"/>
      <c r="DF1593" s="71"/>
    </row>
    <row r="1594" spans="1:110" s="57" customFormat="1" ht="12.75" customHeight="1" x14ac:dyDescent="0.2">
      <c r="A1594" s="72"/>
      <c r="B1594" s="78"/>
      <c r="C1594" s="60" t="s">
        <v>17</v>
      </c>
      <c r="D1594" s="60"/>
      <c r="E1594" s="64">
        <f t="shared" si="20"/>
        <v>8.6910000000000007</v>
      </c>
      <c r="F1594" s="64">
        <v>8.6910000000000007</v>
      </c>
      <c r="G1594" s="70"/>
      <c r="H1594" s="60"/>
      <c r="L1594" s="58"/>
      <c r="M1594" s="58"/>
      <c r="N1594" s="58"/>
      <c r="O1594" s="58"/>
      <c r="P1594" s="58"/>
      <c r="Q1594" s="58"/>
      <c r="R1594" s="58"/>
      <c r="S1594" s="58"/>
      <c r="T1594" s="58"/>
      <c r="U1594" s="58"/>
      <c r="V1594" s="58"/>
      <c r="W1594" s="58"/>
      <c r="X1594" s="58"/>
      <c r="Y1594" s="58"/>
      <c r="Z1594" s="58"/>
      <c r="AA1594" s="58"/>
      <c r="AB1594" s="58"/>
      <c r="AC1594" s="58"/>
      <c r="AD1594" s="58"/>
      <c r="AE1594" s="58"/>
      <c r="AF1594" s="58"/>
      <c r="AG1594" s="58"/>
      <c r="AH1594" s="58"/>
      <c r="AI1594" s="58"/>
      <c r="AJ1594" s="58"/>
      <c r="AK1594" s="58"/>
      <c r="AL1594" s="58"/>
      <c r="AM1594" s="58"/>
      <c r="AN1594" s="58"/>
      <c r="AO1594" s="58"/>
      <c r="AP1594" s="58"/>
      <c r="AQ1594" s="58"/>
      <c r="AR1594" s="58"/>
      <c r="AS1594" s="58"/>
      <c r="AT1594" s="58"/>
      <c r="AU1594" s="58"/>
      <c r="AV1594" s="58"/>
      <c r="AW1594" s="58"/>
      <c r="AX1594" s="58"/>
      <c r="AY1594" s="58"/>
      <c r="AZ1594" s="58"/>
      <c r="BA1594" s="58"/>
      <c r="BB1594" s="58"/>
      <c r="BC1594" s="58"/>
      <c r="BD1594" s="58"/>
      <c r="BE1594" s="58"/>
      <c r="BF1594" s="58"/>
      <c r="BG1594" s="58"/>
      <c r="BH1594" s="58"/>
      <c r="BI1594" s="58"/>
      <c r="BJ1594" s="58"/>
      <c r="BK1594" s="58"/>
      <c r="BL1594" s="58"/>
      <c r="BM1594" s="58"/>
      <c r="BN1594" s="58"/>
      <c r="BO1594" s="58"/>
      <c r="BP1594" s="58"/>
      <c r="BQ1594" s="58"/>
      <c r="BR1594" s="58"/>
      <c r="BS1594" s="58"/>
      <c r="BT1594" s="58"/>
      <c r="BU1594" s="58"/>
      <c r="BV1594" s="58"/>
      <c r="BW1594" s="58"/>
      <c r="BX1594" s="58"/>
      <c r="BY1594" s="58"/>
      <c r="BZ1594" s="58"/>
      <c r="CA1594" s="58"/>
      <c r="CB1594" s="58"/>
      <c r="CC1594" s="58"/>
      <c r="CD1594" s="58"/>
      <c r="CE1594" s="58"/>
      <c r="CF1594" s="58"/>
      <c r="CG1594" s="58"/>
      <c r="CH1594" s="58"/>
      <c r="CI1594" s="58"/>
      <c r="CJ1594" s="58"/>
      <c r="CK1594" s="71"/>
      <c r="CL1594" s="71"/>
      <c r="CM1594" s="71"/>
      <c r="CN1594" s="71"/>
      <c r="CO1594" s="71"/>
      <c r="CP1594" s="71"/>
      <c r="CQ1594" s="71"/>
      <c r="CR1594" s="71"/>
      <c r="CS1594" s="71"/>
      <c r="CT1594" s="71"/>
      <c r="CU1594" s="71"/>
      <c r="CV1594" s="71"/>
      <c r="CW1594" s="71"/>
      <c r="CX1594" s="71"/>
      <c r="CY1594" s="71"/>
      <c r="CZ1594" s="71"/>
      <c r="DA1594" s="71"/>
      <c r="DB1594" s="71"/>
      <c r="DC1594" s="71"/>
      <c r="DD1594" s="71"/>
      <c r="DE1594" s="71"/>
      <c r="DF1594" s="71"/>
    </row>
    <row r="1595" spans="1:110" s="57" customFormat="1" ht="12.75" customHeight="1" x14ac:dyDescent="0.2">
      <c r="A1595" s="72"/>
      <c r="B1595" s="79" t="s">
        <v>147</v>
      </c>
      <c r="C1595" s="60" t="s">
        <v>148</v>
      </c>
      <c r="D1595" s="60"/>
      <c r="E1595" s="64">
        <f t="shared" si="20"/>
        <v>0</v>
      </c>
      <c r="F1595" s="64"/>
      <c r="G1595" s="70"/>
      <c r="H1595" s="60"/>
      <c r="L1595" s="58"/>
      <c r="M1595" s="58"/>
      <c r="N1595" s="58"/>
      <c r="O1595" s="58"/>
      <c r="P1595" s="58"/>
      <c r="Q1595" s="58"/>
      <c r="R1595" s="58"/>
      <c r="S1595" s="58"/>
      <c r="T1595" s="58"/>
      <c r="U1595" s="58"/>
      <c r="V1595" s="58"/>
      <c r="W1595" s="58"/>
      <c r="X1595" s="58"/>
      <c r="Y1595" s="58"/>
      <c r="Z1595" s="58"/>
      <c r="AA1595" s="58"/>
      <c r="AB1595" s="58"/>
      <c r="AC1595" s="58"/>
      <c r="AD1595" s="58"/>
      <c r="AE1595" s="58"/>
      <c r="AF1595" s="58"/>
      <c r="AG1595" s="58"/>
      <c r="AH1595" s="58"/>
      <c r="AI1595" s="58"/>
      <c r="AJ1595" s="58"/>
      <c r="AK1595" s="58"/>
      <c r="AL1595" s="58"/>
      <c r="AM1595" s="58"/>
      <c r="AN1595" s="58"/>
      <c r="AO1595" s="58"/>
      <c r="AP1595" s="58"/>
      <c r="AQ1595" s="58"/>
      <c r="AR1595" s="58"/>
      <c r="AS1595" s="58"/>
      <c r="AT1595" s="58"/>
      <c r="AU1595" s="58"/>
      <c r="AV1595" s="58"/>
      <c r="AW1595" s="58"/>
      <c r="AX1595" s="58"/>
      <c r="AY1595" s="58"/>
      <c r="AZ1595" s="58"/>
      <c r="BA1595" s="58"/>
      <c r="BB1595" s="58"/>
      <c r="BC1595" s="58"/>
      <c r="BD1595" s="58"/>
      <c r="BE1595" s="58"/>
      <c r="BF1595" s="58"/>
      <c r="BG1595" s="58"/>
      <c r="BH1595" s="58"/>
      <c r="BI1595" s="58"/>
      <c r="BJ1595" s="58"/>
      <c r="BK1595" s="58"/>
      <c r="BL1595" s="58"/>
      <c r="BM1595" s="58"/>
      <c r="BN1595" s="58"/>
      <c r="BO1595" s="58"/>
      <c r="BP1595" s="58"/>
      <c r="BQ1595" s="58"/>
      <c r="BR1595" s="58"/>
      <c r="BS1595" s="58"/>
      <c r="BT1595" s="58"/>
      <c r="BU1595" s="58"/>
      <c r="BV1595" s="58"/>
      <c r="BW1595" s="58"/>
      <c r="BX1595" s="58"/>
      <c r="BY1595" s="58"/>
      <c r="BZ1595" s="58"/>
      <c r="CA1595" s="58"/>
      <c r="CB1595" s="58"/>
      <c r="CC1595" s="58"/>
      <c r="CD1595" s="58"/>
      <c r="CE1595" s="58"/>
      <c r="CF1595" s="58"/>
      <c r="CG1595" s="58"/>
      <c r="CH1595" s="58"/>
      <c r="CI1595" s="58"/>
      <c r="CJ1595" s="58"/>
      <c r="CK1595" s="71"/>
      <c r="CL1595" s="71"/>
      <c r="CM1595" s="71"/>
      <c r="CN1595" s="71"/>
      <c r="CO1595" s="71"/>
      <c r="CP1595" s="71"/>
      <c r="CQ1595" s="71"/>
      <c r="CR1595" s="71"/>
      <c r="CS1595" s="71"/>
      <c r="CT1595" s="71"/>
      <c r="CU1595" s="71"/>
      <c r="CV1595" s="71"/>
      <c r="CW1595" s="71"/>
      <c r="CX1595" s="71"/>
      <c r="CY1595" s="71"/>
      <c r="CZ1595" s="71"/>
      <c r="DA1595" s="71"/>
      <c r="DB1595" s="71"/>
      <c r="DC1595" s="71"/>
      <c r="DD1595" s="71"/>
      <c r="DE1595" s="71"/>
      <c r="DF1595" s="71"/>
    </row>
    <row r="1596" spans="1:110" s="57" customFormat="1" ht="12.75" customHeight="1" x14ac:dyDescent="0.2">
      <c r="A1596" s="72"/>
      <c r="B1596" s="80"/>
      <c r="C1596" s="60" t="s">
        <v>17</v>
      </c>
      <c r="D1596" s="60"/>
      <c r="E1596" s="64">
        <f t="shared" si="20"/>
        <v>0</v>
      </c>
      <c r="F1596" s="64"/>
      <c r="G1596" s="70"/>
      <c r="H1596" s="60"/>
      <c r="L1596" s="58"/>
      <c r="M1596" s="58"/>
      <c r="N1596" s="58"/>
      <c r="O1596" s="58"/>
      <c r="P1596" s="58"/>
      <c r="Q1596" s="58"/>
      <c r="R1596" s="58"/>
      <c r="S1596" s="58"/>
      <c r="T1596" s="58"/>
      <c r="U1596" s="58"/>
      <c r="V1596" s="58"/>
      <c r="W1596" s="58"/>
      <c r="X1596" s="58"/>
      <c r="Y1596" s="58"/>
      <c r="Z1596" s="58"/>
      <c r="AA1596" s="58"/>
      <c r="AB1596" s="58"/>
      <c r="AC1596" s="58"/>
      <c r="AD1596" s="58"/>
      <c r="AE1596" s="58"/>
      <c r="AF1596" s="58"/>
      <c r="AG1596" s="58"/>
      <c r="AH1596" s="58"/>
      <c r="AI1596" s="58"/>
      <c r="AJ1596" s="58"/>
      <c r="AK1596" s="58"/>
      <c r="AL1596" s="58"/>
      <c r="AM1596" s="58"/>
      <c r="AN1596" s="58"/>
      <c r="AO1596" s="58"/>
      <c r="AP1596" s="58"/>
      <c r="AQ1596" s="58"/>
      <c r="AR1596" s="58"/>
      <c r="AS1596" s="58"/>
      <c r="AT1596" s="58"/>
      <c r="AU1596" s="58"/>
      <c r="AV1596" s="58"/>
      <c r="AW1596" s="58"/>
      <c r="AX1596" s="58"/>
      <c r="AY1596" s="58"/>
      <c r="AZ1596" s="58"/>
      <c r="BA1596" s="58"/>
      <c r="BB1596" s="58"/>
      <c r="BC1596" s="58"/>
      <c r="BD1596" s="58"/>
      <c r="BE1596" s="58"/>
      <c r="BF1596" s="58"/>
      <c r="BG1596" s="58"/>
      <c r="BH1596" s="58"/>
      <c r="BI1596" s="58"/>
      <c r="BJ1596" s="58"/>
      <c r="BK1596" s="58"/>
      <c r="BL1596" s="58"/>
      <c r="BM1596" s="58"/>
      <c r="BN1596" s="58"/>
      <c r="BO1596" s="58"/>
      <c r="BP1596" s="58"/>
      <c r="BQ1596" s="58"/>
      <c r="BR1596" s="58"/>
      <c r="BS1596" s="58"/>
      <c r="BT1596" s="58"/>
      <c r="BU1596" s="58"/>
      <c r="BV1596" s="58"/>
      <c r="BW1596" s="58"/>
      <c r="BX1596" s="58"/>
      <c r="BY1596" s="58"/>
      <c r="BZ1596" s="58"/>
      <c r="CA1596" s="58"/>
      <c r="CB1596" s="58"/>
      <c r="CC1596" s="58"/>
      <c r="CD1596" s="58"/>
      <c r="CE1596" s="58"/>
      <c r="CF1596" s="58"/>
      <c r="CG1596" s="58"/>
      <c r="CH1596" s="58"/>
      <c r="CI1596" s="58"/>
      <c r="CJ1596" s="58"/>
      <c r="CK1596" s="71"/>
      <c r="CL1596" s="71"/>
      <c r="CM1596" s="71"/>
      <c r="CN1596" s="71"/>
      <c r="CO1596" s="71"/>
      <c r="CP1596" s="71"/>
      <c r="CQ1596" s="71"/>
      <c r="CR1596" s="71"/>
      <c r="CS1596" s="71"/>
      <c r="CT1596" s="71"/>
      <c r="CU1596" s="71"/>
      <c r="CV1596" s="71"/>
      <c r="CW1596" s="71"/>
      <c r="CX1596" s="71"/>
      <c r="CY1596" s="71"/>
      <c r="CZ1596" s="71"/>
      <c r="DA1596" s="71"/>
      <c r="DB1596" s="71"/>
      <c r="DC1596" s="71"/>
      <c r="DD1596" s="71"/>
      <c r="DE1596" s="71"/>
      <c r="DF1596" s="71"/>
    </row>
    <row r="1597" spans="1:110" s="57" customFormat="1" ht="12.75" customHeight="1" x14ac:dyDescent="0.2">
      <c r="A1597" s="72"/>
      <c r="B1597" s="77" t="s">
        <v>150</v>
      </c>
      <c r="C1597" s="60" t="s">
        <v>64</v>
      </c>
      <c r="D1597" s="68"/>
      <c r="E1597" s="64">
        <f t="shared" si="20"/>
        <v>0</v>
      </c>
      <c r="F1597" s="64"/>
      <c r="G1597" s="70"/>
      <c r="H1597" s="68"/>
      <c r="L1597" s="58"/>
      <c r="M1597" s="58"/>
      <c r="N1597" s="58"/>
      <c r="O1597" s="58"/>
      <c r="P1597" s="58"/>
      <c r="Q1597" s="58"/>
      <c r="R1597" s="58"/>
      <c r="S1597" s="58"/>
      <c r="T1597" s="58"/>
      <c r="U1597" s="58"/>
      <c r="V1597" s="58"/>
      <c r="W1597" s="58"/>
      <c r="X1597" s="58"/>
      <c r="Y1597" s="58"/>
      <c r="Z1597" s="58"/>
      <c r="AA1597" s="58"/>
      <c r="AB1597" s="58"/>
      <c r="AC1597" s="58"/>
      <c r="AD1597" s="58"/>
      <c r="AE1597" s="58"/>
      <c r="AF1597" s="58"/>
      <c r="AG1597" s="58"/>
      <c r="AH1597" s="58"/>
      <c r="AI1597" s="58"/>
      <c r="AJ1597" s="58"/>
      <c r="AK1597" s="58"/>
      <c r="AL1597" s="58"/>
      <c r="AM1597" s="58"/>
      <c r="AN1597" s="58"/>
      <c r="AO1597" s="58"/>
      <c r="AP1597" s="58"/>
      <c r="AQ1597" s="58"/>
      <c r="AR1597" s="58"/>
      <c r="AS1597" s="58"/>
      <c r="AT1597" s="58"/>
      <c r="AU1597" s="58"/>
      <c r="AV1597" s="58"/>
      <c r="AW1597" s="58"/>
      <c r="AX1597" s="58"/>
      <c r="AY1597" s="58"/>
      <c r="AZ1597" s="58"/>
      <c r="BA1597" s="58"/>
      <c r="BB1597" s="58"/>
      <c r="BC1597" s="58"/>
      <c r="BD1597" s="58"/>
      <c r="BE1597" s="58"/>
      <c r="BF1597" s="58"/>
      <c r="BG1597" s="58"/>
      <c r="BH1597" s="58"/>
      <c r="BI1597" s="58"/>
      <c r="BJ1597" s="58"/>
      <c r="BK1597" s="58"/>
      <c r="BL1597" s="58"/>
      <c r="BM1597" s="58"/>
      <c r="BN1597" s="58"/>
      <c r="BO1597" s="58"/>
      <c r="BP1597" s="58"/>
      <c r="BQ1597" s="58"/>
      <c r="BR1597" s="58"/>
      <c r="BS1597" s="58"/>
      <c r="BT1597" s="58"/>
      <c r="BU1597" s="58"/>
      <c r="BV1597" s="58"/>
      <c r="BW1597" s="58"/>
      <c r="BX1597" s="58"/>
      <c r="BY1597" s="58"/>
      <c r="BZ1597" s="58"/>
      <c r="CA1597" s="58"/>
      <c r="CB1597" s="58"/>
      <c r="CC1597" s="58"/>
      <c r="CD1597" s="58"/>
      <c r="CE1597" s="58"/>
      <c r="CF1597" s="58"/>
      <c r="CG1597" s="58"/>
      <c r="CH1597" s="58"/>
      <c r="CI1597" s="58"/>
      <c r="CJ1597" s="58"/>
      <c r="CK1597" s="71"/>
      <c r="CL1597" s="71"/>
      <c r="CM1597" s="71"/>
      <c r="CN1597" s="71"/>
      <c r="CO1597" s="71"/>
      <c r="CP1597" s="71"/>
      <c r="CQ1597" s="71"/>
      <c r="CR1597" s="71"/>
      <c r="CS1597" s="71"/>
      <c r="CT1597" s="71"/>
      <c r="CU1597" s="71"/>
      <c r="CV1597" s="71"/>
      <c r="CW1597" s="71"/>
      <c r="CX1597" s="71"/>
      <c r="CY1597" s="71"/>
      <c r="CZ1597" s="71"/>
      <c r="DA1597" s="71"/>
      <c r="DB1597" s="71"/>
      <c r="DC1597" s="71"/>
      <c r="DD1597" s="71"/>
      <c r="DE1597" s="71"/>
      <c r="DF1597" s="71"/>
    </row>
    <row r="1598" spans="1:110" s="57" customFormat="1" ht="12.75" customHeight="1" x14ac:dyDescent="0.2">
      <c r="A1598" s="76"/>
      <c r="B1598" s="78"/>
      <c r="C1598" s="60" t="s">
        <v>17</v>
      </c>
      <c r="D1598" s="68"/>
      <c r="E1598" s="64">
        <f t="shared" si="20"/>
        <v>0</v>
      </c>
      <c r="F1598" s="64"/>
      <c r="G1598" s="70"/>
      <c r="H1598" s="68"/>
      <c r="L1598" s="58"/>
      <c r="M1598" s="58"/>
      <c r="N1598" s="58"/>
      <c r="O1598" s="58"/>
      <c r="P1598" s="58"/>
      <c r="Q1598" s="58"/>
      <c r="R1598" s="58"/>
      <c r="S1598" s="58"/>
      <c r="T1598" s="58"/>
      <c r="U1598" s="58"/>
      <c r="V1598" s="58"/>
      <c r="W1598" s="58"/>
      <c r="X1598" s="58"/>
      <c r="Y1598" s="58"/>
      <c r="Z1598" s="58"/>
      <c r="AA1598" s="58"/>
      <c r="AB1598" s="58"/>
      <c r="AC1598" s="58"/>
      <c r="AD1598" s="58"/>
      <c r="AE1598" s="58"/>
      <c r="AF1598" s="58"/>
      <c r="AG1598" s="58"/>
      <c r="AH1598" s="58"/>
      <c r="AI1598" s="58"/>
      <c r="AJ1598" s="58"/>
      <c r="AK1598" s="58"/>
      <c r="AL1598" s="58"/>
      <c r="AM1598" s="58"/>
      <c r="AN1598" s="58"/>
      <c r="AO1598" s="58"/>
      <c r="AP1598" s="58"/>
      <c r="AQ1598" s="58"/>
      <c r="AR1598" s="58"/>
      <c r="AS1598" s="58"/>
      <c r="AT1598" s="58"/>
      <c r="AU1598" s="58"/>
      <c r="AV1598" s="58"/>
      <c r="AW1598" s="58"/>
      <c r="AX1598" s="58"/>
      <c r="AY1598" s="58"/>
      <c r="AZ1598" s="58"/>
      <c r="BA1598" s="58"/>
      <c r="BB1598" s="58"/>
      <c r="BC1598" s="58"/>
      <c r="BD1598" s="58"/>
      <c r="BE1598" s="58"/>
      <c r="BF1598" s="58"/>
      <c r="BG1598" s="58"/>
      <c r="BH1598" s="58"/>
      <c r="BI1598" s="58"/>
      <c r="BJ1598" s="58"/>
      <c r="BK1598" s="58"/>
      <c r="BL1598" s="58"/>
      <c r="BM1598" s="58"/>
      <c r="BN1598" s="58"/>
      <c r="BO1598" s="58"/>
      <c r="BP1598" s="58"/>
      <c r="BQ1598" s="58"/>
      <c r="BR1598" s="58"/>
      <c r="BS1598" s="58"/>
      <c r="BT1598" s="58"/>
      <c r="BU1598" s="58"/>
      <c r="BV1598" s="58"/>
      <c r="BW1598" s="58"/>
      <c r="BX1598" s="58"/>
      <c r="BY1598" s="58"/>
      <c r="BZ1598" s="58"/>
      <c r="CA1598" s="58"/>
      <c r="CB1598" s="58"/>
      <c r="CC1598" s="58"/>
      <c r="CD1598" s="58"/>
      <c r="CE1598" s="58"/>
      <c r="CF1598" s="58"/>
      <c r="CG1598" s="58"/>
      <c r="CH1598" s="58"/>
      <c r="CI1598" s="58"/>
      <c r="CJ1598" s="58"/>
      <c r="CK1598" s="71"/>
      <c r="CL1598" s="71"/>
      <c r="CM1598" s="71"/>
      <c r="CN1598" s="71"/>
      <c r="CO1598" s="71"/>
      <c r="CP1598" s="71"/>
      <c r="CQ1598" s="71"/>
      <c r="CR1598" s="71"/>
      <c r="CS1598" s="71"/>
      <c r="CT1598" s="71"/>
      <c r="CU1598" s="71"/>
      <c r="CV1598" s="71"/>
      <c r="CW1598" s="71"/>
      <c r="CX1598" s="71"/>
      <c r="CY1598" s="71"/>
      <c r="CZ1598" s="71"/>
      <c r="DA1598" s="71"/>
      <c r="DB1598" s="71"/>
      <c r="DC1598" s="71"/>
      <c r="DD1598" s="71"/>
      <c r="DE1598" s="71"/>
      <c r="DF1598" s="71"/>
    </row>
    <row r="1599" spans="1:110" s="71" customFormat="1" ht="12.75" customHeight="1" x14ac:dyDescent="0.2">
      <c r="A1599" s="18">
        <v>74</v>
      </c>
      <c r="B1599" s="69" t="s">
        <v>223</v>
      </c>
      <c r="C1599" s="60" t="s">
        <v>19</v>
      </c>
      <c r="D1599" s="68"/>
      <c r="E1599" s="70">
        <f t="shared" si="20"/>
        <v>1</v>
      </c>
      <c r="F1599" s="70">
        <v>1</v>
      </c>
      <c r="G1599" s="70"/>
      <c r="H1599" s="68"/>
      <c r="I1599" s="57"/>
      <c r="J1599" s="57"/>
      <c r="K1599" s="57"/>
      <c r="L1599" s="58"/>
      <c r="M1599" s="58"/>
      <c r="N1599" s="58"/>
      <c r="O1599" s="58"/>
      <c r="P1599" s="58"/>
      <c r="Q1599" s="58"/>
      <c r="R1599" s="58"/>
      <c r="S1599" s="58"/>
      <c r="T1599" s="58"/>
      <c r="U1599" s="58"/>
      <c r="V1599" s="58"/>
      <c r="W1599" s="58"/>
      <c r="X1599" s="58"/>
      <c r="Y1599" s="58"/>
      <c r="Z1599" s="58"/>
      <c r="AA1599" s="58"/>
      <c r="AB1599" s="58"/>
      <c r="AC1599" s="58"/>
      <c r="AD1599" s="58"/>
      <c r="AE1599" s="58"/>
      <c r="AF1599" s="58"/>
      <c r="AG1599" s="58"/>
      <c r="AH1599" s="58"/>
      <c r="AI1599" s="58"/>
      <c r="AJ1599" s="58"/>
      <c r="AK1599" s="58"/>
      <c r="AL1599" s="58"/>
      <c r="AM1599" s="58"/>
      <c r="AN1599" s="58"/>
      <c r="AO1599" s="58"/>
      <c r="AP1599" s="58"/>
      <c r="AQ1599" s="58"/>
      <c r="AR1599" s="58"/>
      <c r="AS1599" s="58"/>
      <c r="AT1599" s="58"/>
      <c r="AU1599" s="58"/>
      <c r="AV1599" s="58"/>
      <c r="AW1599" s="58"/>
      <c r="AX1599" s="58"/>
      <c r="AY1599" s="58"/>
      <c r="AZ1599" s="58"/>
      <c r="BA1599" s="58"/>
      <c r="BB1599" s="58"/>
      <c r="BC1599" s="58"/>
      <c r="BD1599" s="58"/>
      <c r="BE1599" s="58"/>
      <c r="BF1599" s="58"/>
      <c r="BG1599" s="58"/>
      <c r="BH1599" s="58"/>
      <c r="BI1599" s="58"/>
      <c r="BJ1599" s="58"/>
      <c r="BK1599" s="58"/>
      <c r="BL1599" s="58"/>
      <c r="BM1599" s="58"/>
      <c r="BN1599" s="58"/>
      <c r="BO1599" s="58"/>
      <c r="BP1599" s="58"/>
      <c r="BQ1599" s="58"/>
      <c r="BR1599" s="58"/>
      <c r="BS1599" s="58"/>
      <c r="BT1599" s="58"/>
      <c r="BU1599" s="58"/>
      <c r="BV1599" s="58"/>
      <c r="BW1599" s="58"/>
      <c r="BX1599" s="58"/>
      <c r="BY1599" s="58"/>
      <c r="BZ1599" s="58"/>
      <c r="CA1599" s="58"/>
      <c r="CB1599" s="58"/>
      <c r="CC1599" s="58"/>
      <c r="CD1599" s="58"/>
      <c r="CE1599" s="58"/>
      <c r="CF1599" s="58"/>
      <c r="CG1599" s="58"/>
      <c r="CH1599" s="58"/>
      <c r="CI1599" s="58"/>
      <c r="CJ1599" s="58"/>
    </row>
    <row r="1600" spans="1:110" s="71" customFormat="1" ht="12.75" customHeight="1" x14ac:dyDescent="0.2">
      <c r="A1600" s="72"/>
      <c r="B1600" s="73"/>
      <c r="C1600" s="60" t="s">
        <v>17</v>
      </c>
      <c r="D1600" s="61"/>
      <c r="E1600" s="70">
        <f t="shared" si="20"/>
        <v>439.78000000000003</v>
      </c>
      <c r="F1600" s="70">
        <f>F1602+F1604+F1606+F1608</f>
        <v>28.052</v>
      </c>
      <c r="G1600" s="70">
        <f>G1602+G1604+G1606+G1608</f>
        <v>411.72800000000001</v>
      </c>
      <c r="H1600" s="61"/>
      <c r="I1600" s="57"/>
      <c r="J1600" s="57"/>
      <c r="K1600" s="57"/>
      <c r="L1600" s="58"/>
      <c r="M1600" s="58"/>
      <c r="N1600" s="58"/>
      <c r="O1600" s="58"/>
      <c r="P1600" s="58"/>
      <c r="Q1600" s="58"/>
      <c r="R1600" s="58"/>
      <c r="S1600" s="58"/>
      <c r="T1600" s="58"/>
      <c r="U1600" s="58"/>
      <c r="V1600" s="58"/>
      <c r="W1600" s="58"/>
      <c r="X1600" s="58"/>
      <c r="Y1600" s="58"/>
      <c r="Z1600" s="58"/>
      <c r="AA1600" s="58"/>
      <c r="AB1600" s="58"/>
      <c r="AC1600" s="58"/>
      <c r="AD1600" s="58"/>
      <c r="AE1600" s="58"/>
      <c r="AF1600" s="58"/>
      <c r="AG1600" s="58"/>
      <c r="AH1600" s="58"/>
      <c r="AI1600" s="58"/>
      <c r="AJ1600" s="58"/>
      <c r="AK1600" s="58"/>
      <c r="AL1600" s="58"/>
      <c r="AM1600" s="58"/>
      <c r="AN1600" s="58"/>
      <c r="AO1600" s="58"/>
      <c r="AP1600" s="58"/>
      <c r="AQ1600" s="58"/>
      <c r="AR1600" s="58"/>
      <c r="AS1600" s="58"/>
      <c r="AT1600" s="58"/>
      <c r="AU1600" s="58"/>
      <c r="AV1600" s="58"/>
      <c r="AW1600" s="58"/>
      <c r="AX1600" s="58"/>
      <c r="AY1600" s="58"/>
      <c r="AZ1600" s="58"/>
      <c r="BA1600" s="58"/>
      <c r="BB1600" s="58"/>
      <c r="BC1600" s="58"/>
      <c r="BD1600" s="58"/>
      <c r="BE1600" s="58"/>
      <c r="BF1600" s="58"/>
      <c r="BG1600" s="58"/>
      <c r="BH1600" s="58"/>
      <c r="BI1600" s="58"/>
      <c r="BJ1600" s="58"/>
      <c r="BK1600" s="58"/>
      <c r="BL1600" s="58"/>
      <c r="BM1600" s="58"/>
      <c r="BN1600" s="58"/>
      <c r="BO1600" s="58"/>
      <c r="BP1600" s="58"/>
      <c r="BQ1600" s="58"/>
      <c r="BR1600" s="58"/>
      <c r="BS1600" s="58"/>
      <c r="BT1600" s="58"/>
      <c r="BU1600" s="58"/>
      <c r="BV1600" s="58"/>
      <c r="BW1600" s="58"/>
      <c r="BX1600" s="58"/>
      <c r="BY1600" s="58"/>
      <c r="BZ1600" s="58"/>
      <c r="CA1600" s="58"/>
      <c r="CB1600" s="58"/>
      <c r="CC1600" s="58"/>
      <c r="CD1600" s="58"/>
      <c r="CE1600" s="58"/>
      <c r="CF1600" s="58"/>
      <c r="CG1600" s="58"/>
      <c r="CH1600" s="58"/>
      <c r="CI1600" s="58"/>
      <c r="CJ1600" s="58"/>
    </row>
    <row r="1601" spans="1:110" s="71" customFormat="1" ht="12.75" customHeight="1" x14ac:dyDescent="0.2">
      <c r="A1601" s="72"/>
      <c r="B1601" s="63" t="s">
        <v>143</v>
      </c>
      <c r="C1601" s="60" t="s">
        <v>20</v>
      </c>
      <c r="D1601" s="60"/>
      <c r="E1601" s="70">
        <f t="shared" si="20"/>
        <v>0.46900000000000003</v>
      </c>
      <c r="F1601" s="70">
        <f>0.069+0.003</f>
        <v>7.2000000000000008E-2</v>
      </c>
      <c r="G1601" s="70">
        <v>0.39700000000000002</v>
      </c>
      <c r="H1601" s="60"/>
      <c r="I1601" s="57"/>
      <c r="J1601" s="57"/>
      <c r="K1601" s="57"/>
      <c r="L1601" s="58"/>
      <c r="M1601" s="58"/>
      <c r="N1601" s="58"/>
      <c r="O1601" s="58"/>
      <c r="P1601" s="58"/>
      <c r="Q1601" s="58"/>
      <c r="R1601" s="58"/>
      <c r="S1601" s="58"/>
      <c r="T1601" s="58"/>
      <c r="U1601" s="58"/>
      <c r="V1601" s="58"/>
      <c r="W1601" s="58"/>
      <c r="X1601" s="58"/>
      <c r="Y1601" s="58"/>
      <c r="Z1601" s="58"/>
      <c r="AA1601" s="58"/>
      <c r="AB1601" s="58"/>
      <c r="AC1601" s="58"/>
      <c r="AD1601" s="58"/>
      <c r="AE1601" s="58"/>
      <c r="AF1601" s="58"/>
      <c r="AG1601" s="58"/>
      <c r="AH1601" s="58"/>
      <c r="AI1601" s="58"/>
      <c r="AJ1601" s="58"/>
      <c r="AK1601" s="58"/>
      <c r="AL1601" s="58"/>
      <c r="AM1601" s="58"/>
      <c r="AN1601" s="58"/>
      <c r="AO1601" s="58"/>
      <c r="AP1601" s="58"/>
      <c r="AQ1601" s="58"/>
      <c r="AR1601" s="58"/>
      <c r="AS1601" s="58"/>
      <c r="AT1601" s="58"/>
      <c r="AU1601" s="58"/>
      <c r="AV1601" s="58"/>
      <c r="AW1601" s="58"/>
      <c r="AX1601" s="58"/>
      <c r="AY1601" s="58"/>
      <c r="AZ1601" s="58"/>
      <c r="BA1601" s="58"/>
      <c r="BB1601" s="58"/>
      <c r="BC1601" s="58"/>
      <c r="BD1601" s="58"/>
      <c r="BE1601" s="58"/>
      <c r="BF1601" s="58"/>
      <c r="BG1601" s="58"/>
      <c r="BH1601" s="58"/>
      <c r="BI1601" s="58"/>
      <c r="BJ1601" s="58"/>
      <c r="BK1601" s="58"/>
      <c r="BL1601" s="58"/>
      <c r="BM1601" s="58"/>
      <c r="BN1601" s="58"/>
      <c r="BO1601" s="58"/>
      <c r="BP1601" s="58"/>
      <c r="BQ1601" s="58"/>
      <c r="BR1601" s="58"/>
      <c r="BS1601" s="58"/>
      <c r="BT1601" s="58"/>
      <c r="BU1601" s="58"/>
      <c r="BV1601" s="58"/>
      <c r="BW1601" s="58"/>
      <c r="BX1601" s="58"/>
      <c r="BY1601" s="58"/>
      <c r="BZ1601" s="58"/>
      <c r="CA1601" s="58"/>
      <c r="CB1601" s="58"/>
      <c r="CC1601" s="58"/>
      <c r="CD1601" s="58"/>
      <c r="CE1601" s="58"/>
      <c r="CF1601" s="58"/>
      <c r="CG1601" s="58"/>
      <c r="CH1601" s="58"/>
      <c r="CI1601" s="58"/>
      <c r="CJ1601" s="58"/>
    </row>
    <row r="1602" spans="1:110" s="71" customFormat="1" ht="12.75" customHeight="1" x14ac:dyDescent="0.2">
      <c r="A1602" s="72"/>
      <c r="B1602" s="63"/>
      <c r="C1602" s="60" t="s">
        <v>17</v>
      </c>
      <c r="D1602" s="60"/>
      <c r="E1602" s="70">
        <f t="shared" si="20"/>
        <v>439.78000000000003</v>
      </c>
      <c r="F1602" s="70">
        <f>24.002+4.05</f>
        <v>28.052</v>
      </c>
      <c r="G1602" s="70">
        <v>411.72800000000001</v>
      </c>
      <c r="H1602" s="60"/>
      <c r="I1602" s="57"/>
      <c r="J1602" s="57"/>
      <c r="K1602" s="57"/>
      <c r="L1602" s="58"/>
      <c r="M1602" s="58"/>
      <c r="N1602" s="58"/>
      <c r="O1602" s="58"/>
      <c r="P1602" s="58"/>
      <c r="Q1602" s="58"/>
      <c r="R1602" s="58"/>
      <c r="S1602" s="58"/>
      <c r="T1602" s="58"/>
      <c r="U1602" s="58"/>
      <c r="V1602" s="58"/>
      <c r="W1602" s="58"/>
      <c r="X1602" s="58"/>
      <c r="Y1602" s="58"/>
      <c r="Z1602" s="58"/>
      <c r="AA1602" s="58"/>
      <c r="AB1602" s="58"/>
      <c r="AC1602" s="58"/>
      <c r="AD1602" s="58"/>
      <c r="AE1602" s="58"/>
      <c r="AF1602" s="58"/>
      <c r="AG1602" s="58"/>
      <c r="AH1602" s="58"/>
      <c r="AI1602" s="58"/>
      <c r="AJ1602" s="58"/>
      <c r="AK1602" s="58"/>
      <c r="AL1602" s="58"/>
      <c r="AM1602" s="58"/>
      <c r="AN1602" s="58"/>
      <c r="AO1602" s="58"/>
      <c r="AP1602" s="58"/>
      <c r="AQ1602" s="58"/>
      <c r="AR1602" s="58"/>
      <c r="AS1602" s="58"/>
      <c r="AT1602" s="58"/>
      <c r="AU1602" s="58"/>
      <c r="AV1602" s="58"/>
      <c r="AW1602" s="58"/>
      <c r="AX1602" s="58"/>
      <c r="AY1602" s="58"/>
      <c r="AZ1602" s="58"/>
      <c r="BA1602" s="58"/>
      <c r="BB1602" s="58"/>
      <c r="BC1602" s="58"/>
      <c r="BD1602" s="58"/>
      <c r="BE1602" s="58"/>
      <c r="BF1602" s="58"/>
      <c r="BG1602" s="58"/>
      <c r="BH1602" s="58"/>
      <c r="BI1602" s="58"/>
      <c r="BJ1602" s="58"/>
      <c r="BK1602" s="58"/>
      <c r="BL1602" s="58"/>
      <c r="BM1602" s="58"/>
      <c r="BN1602" s="58"/>
      <c r="BO1602" s="58"/>
      <c r="BP1602" s="58"/>
      <c r="BQ1602" s="58"/>
      <c r="BR1602" s="58"/>
      <c r="BS1602" s="58"/>
      <c r="BT1602" s="58"/>
      <c r="BU1602" s="58"/>
      <c r="BV1602" s="58"/>
      <c r="BW1602" s="58"/>
      <c r="BX1602" s="58"/>
      <c r="BY1602" s="58"/>
      <c r="BZ1602" s="58"/>
      <c r="CA1602" s="58"/>
      <c r="CB1602" s="58"/>
      <c r="CC1602" s="58"/>
      <c r="CD1602" s="58"/>
      <c r="CE1602" s="58"/>
      <c r="CF1602" s="58"/>
      <c r="CG1602" s="58"/>
      <c r="CH1602" s="58"/>
      <c r="CI1602" s="58"/>
      <c r="CJ1602" s="58"/>
    </row>
    <row r="1603" spans="1:110" s="71" customFormat="1" ht="12.75" customHeight="1" x14ac:dyDescent="0.2">
      <c r="A1603" s="72"/>
      <c r="B1603" s="63" t="s">
        <v>145</v>
      </c>
      <c r="C1603" s="60" t="s">
        <v>20</v>
      </c>
      <c r="D1603" s="60"/>
      <c r="E1603" s="70">
        <f t="shared" si="20"/>
        <v>0</v>
      </c>
      <c r="F1603" s="70"/>
      <c r="G1603" s="70"/>
      <c r="H1603" s="60"/>
      <c r="I1603" s="57"/>
      <c r="J1603" s="57"/>
      <c r="K1603" s="57"/>
      <c r="L1603" s="58"/>
      <c r="M1603" s="58"/>
      <c r="N1603" s="58"/>
      <c r="O1603" s="58"/>
      <c r="P1603" s="58"/>
      <c r="Q1603" s="58"/>
      <c r="R1603" s="58"/>
      <c r="S1603" s="58"/>
      <c r="T1603" s="58"/>
      <c r="U1603" s="58"/>
      <c r="V1603" s="58"/>
      <c r="W1603" s="58"/>
      <c r="X1603" s="58"/>
      <c r="Y1603" s="58"/>
      <c r="Z1603" s="58"/>
      <c r="AA1603" s="58"/>
      <c r="AB1603" s="58"/>
      <c r="AC1603" s="58"/>
      <c r="AD1603" s="58"/>
      <c r="AE1603" s="58"/>
      <c r="AF1603" s="58"/>
      <c r="AG1603" s="58"/>
      <c r="AH1603" s="58"/>
      <c r="AI1603" s="58"/>
      <c r="AJ1603" s="58"/>
      <c r="AK1603" s="58"/>
      <c r="AL1603" s="58"/>
      <c r="AM1603" s="58"/>
      <c r="AN1603" s="58"/>
      <c r="AO1603" s="58"/>
      <c r="AP1603" s="58"/>
      <c r="AQ1603" s="58"/>
      <c r="AR1603" s="58"/>
      <c r="AS1603" s="58"/>
      <c r="AT1603" s="58"/>
      <c r="AU1603" s="58"/>
      <c r="AV1603" s="58"/>
      <c r="AW1603" s="58"/>
      <c r="AX1603" s="58"/>
      <c r="AY1603" s="58"/>
      <c r="AZ1603" s="58"/>
      <c r="BA1603" s="58"/>
      <c r="BB1603" s="58"/>
      <c r="BC1603" s="58"/>
      <c r="BD1603" s="58"/>
      <c r="BE1603" s="58"/>
      <c r="BF1603" s="58"/>
      <c r="BG1603" s="58"/>
      <c r="BH1603" s="58"/>
      <c r="BI1603" s="58"/>
      <c r="BJ1603" s="58"/>
      <c r="BK1603" s="58"/>
      <c r="BL1603" s="58"/>
      <c r="BM1603" s="58"/>
      <c r="BN1603" s="58"/>
      <c r="BO1603" s="58"/>
      <c r="BP1603" s="58"/>
      <c r="BQ1603" s="58"/>
      <c r="BR1603" s="58"/>
      <c r="BS1603" s="58"/>
      <c r="BT1603" s="58"/>
      <c r="BU1603" s="58"/>
      <c r="BV1603" s="58"/>
      <c r="BW1603" s="58"/>
      <c r="BX1603" s="58"/>
      <c r="BY1603" s="58"/>
      <c r="BZ1603" s="58"/>
      <c r="CA1603" s="58"/>
      <c r="CB1603" s="58"/>
      <c r="CC1603" s="58"/>
      <c r="CD1603" s="58"/>
      <c r="CE1603" s="58"/>
      <c r="CF1603" s="58"/>
      <c r="CG1603" s="58"/>
      <c r="CH1603" s="58"/>
      <c r="CI1603" s="58"/>
      <c r="CJ1603" s="58"/>
    </row>
    <row r="1604" spans="1:110" s="71" customFormat="1" ht="12.75" customHeight="1" x14ac:dyDescent="0.2">
      <c r="A1604" s="72"/>
      <c r="B1604" s="63"/>
      <c r="C1604" s="60" t="s">
        <v>17</v>
      </c>
      <c r="D1604" s="60"/>
      <c r="E1604" s="70">
        <f t="shared" si="20"/>
        <v>0</v>
      </c>
      <c r="F1604" s="70"/>
      <c r="G1604" s="70"/>
      <c r="H1604" s="60"/>
      <c r="I1604" s="57"/>
      <c r="J1604" s="57"/>
      <c r="K1604" s="57"/>
      <c r="L1604" s="58"/>
      <c r="M1604" s="58"/>
      <c r="N1604" s="58"/>
      <c r="O1604" s="58"/>
      <c r="P1604" s="58"/>
      <c r="Q1604" s="58"/>
      <c r="R1604" s="58"/>
      <c r="S1604" s="58"/>
      <c r="T1604" s="58"/>
      <c r="U1604" s="58"/>
      <c r="V1604" s="58"/>
      <c r="W1604" s="58"/>
      <c r="X1604" s="58"/>
      <c r="Y1604" s="58"/>
      <c r="Z1604" s="58"/>
      <c r="AA1604" s="58"/>
      <c r="AB1604" s="58"/>
      <c r="AC1604" s="58"/>
      <c r="AD1604" s="58"/>
      <c r="AE1604" s="58"/>
      <c r="AF1604" s="58"/>
      <c r="AG1604" s="58"/>
      <c r="AH1604" s="58"/>
      <c r="AI1604" s="58"/>
      <c r="AJ1604" s="58"/>
      <c r="AK1604" s="58"/>
      <c r="AL1604" s="58"/>
      <c r="AM1604" s="58"/>
      <c r="AN1604" s="58"/>
      <c r="AO1604" s="58"/>
      <c r="AP1604" s="58"/>
      <c r="AQ1604" s="58"/>
      <c r="AR1604" s="58"/>
      <c r="AS1604" s="58"/>
      <c r="AT1604" s="58"/>
      <c r="AU1604" s="58"/>
      <c r="AV1604" s="58"/>
      <c r="AW1604" s="58"/>
      <c r="AX1604" s="58"/>
      <c r="AY1604" s="58"/>
      <c r="AZ1604" s="58"/>
      <c r="BA1604" s="58"/>
      <c r="BB1604" s="58"/>
      <c r="BC1604" s="58"/>
      <c r="BD1604" s="58"/>
      <c r="BE1604" s="58"/>
      <c r="BF1604" s="58"/>
      <c r="BG1604" s="58"/>
      <c r="BH1604" s="58"/>
      <c r="BI1604" s="58"/>
      <c r="BJ1604" s="58"/>
      <c r="BK1604" s="58"/>
      <c r="BL1604" s="58"/>
      <c r="BM1604" s="58"/>
      <c r="BN1604" s="58"/>
      <c r="BO1604" s="58"/>
      <c r="BP1604" s="58"/>
      <c r="BQ1604" s="58"/>
      <c r="BR1604" s="58"/>
      <c r="BS1604" s="58"/>
      <c r="BT1604" s="58"/>
      <c r="BU1604" s="58"/>
      <c r="BV1604" s="58"/>
      <c r="BW1604" s="58"/>
      <c r="BX1604" s="58"/>
      <c r="BY1604" s="58"/>
      <c r="BZ1604" s="58"/>
      <c r="CA1604" s="58"/>
      <c r="CB1604" s="58"/>
      <c r="CC1604" s="58"/>
      <c r="CD1604" s="58"/>
      <c r="CE1604" s="58"/>
      <c r="CF1604" s="58"/>
      <c r="CG1604" s="58"/>
      <c r="CH1604" s="58"/>
      <c r="CI1604" s="58"/>
      <c r="CJ1604" s="58"/>
    </row>
    <row r="1605" spans="1:110" s="71" customFormat="1" ht="12.75" customHeight="1" x14ac:dyDescent="0.2">
      <c r="A1605" s="72"/>
      <c r="B1605" s="67" t="s">
        <v>147</v>
      </c>
      <c r="C1605" s="60" t="s">
        <v>148</v>
      </c>
      <c r="D1605" s="60"/>
      <c r="E1605" s="70">
        <f t="shared" si="20"/>
        <v>0</v>
      </c>
      <c r="F1605" s="70"/>
      <c r="G1605" s="70"/>
      <c r="H1605" s="60"/>
      <c r="I1605" s="57"/>
      <c r="J1605" s="57"/>
      <c r="K1605" s="57"/>
      <c r="L1605" s="58"/>
      <c r="M1605" s="58"/>
      <c r="N1605" s="58"/>
      <c r="O1605" s="58"/>
      <c r="P1605" s="58"/>
      <c r="Q1605" s="58"/>
      <c r="R1605" s="58"/>
      <c r="S1605" s="58"/>
      <c r="T1605" s="58"/>
      <c r="U1605" s="58"/>
      <c r="V1605" s="58"/>
      <c r="W1605" s="58"/>
      <c r="X1605" s="58"/>
      <c r="Y1605" s="58"/>
      <c r="Z1605" s="58"/>
      <c r="AA1605" s="58"/>
      <c r="AB1605" s="58"/>
      <c r="AC1605" s="58"/>
      <c r="AD1605" s="58"/>
      <c r="AE1605" s="58"/>
      <c r="AF1605" s="58"/>
      <c r="AG1605" s="58"/>
      <c r="AH1605" s="58"/>
      <c r="AI1605" s="58"/>
      <c r="AJ1605" s="58"/>
      <c r="AK1605" s="58"/>
      <c r="AL1605" s="58"/>
      <c r="AM1605" s="58"/>
      <c r="AN1605" s="58"/>
      <c r="AO1605" s="58"/>
      <c r="AP1605" s="58"/>
      <c r="AQ1605" s="58"/>
      <c r="AR1605" s="58"/>
      <c r="AS1605" s="58"/>
      <c r="AT1605" s="58"/>
      <c r="AU1605" s="58"/>
      <c r="AV1605" s="58"/>
      <c r="AW1605" s="58"/>
      <c r="AX1605" s="58"/>
      <c r="AY1605" s="58"/>
      <c r="AZ1605" s="58"/>
      <c r="BA1605" s="58"/>
      <c r="BB1605" s="58"/>
      <c r="BC1605" s="58"/>
      <c r="BD1605" s="58"/>
      <c r="BE1605" s="58"/>
      <c r="BF1605" s="58"/>
      <c r="BG1605" s="58"/>
      <c r="BH1605" s="58"/>
      <c r="BI1605" s="58"/>
      <c r="BJ1605" s="58"/>
      <c r="BK1605" s="58"/>
      <c r="BL1605" s="58"/>
      <c r="BM1605" s="58"/>
      <c r="BN1605" s="58"/>
      <c r="BO1605" s="58"/>
      <c r="BP1605" s="58"/>
      <c r="BQ1605" s="58"/>
      <c r="BR1605" s="58"/>
      <c r="BS1605" s="58"/>
      <c r="BT1605" s="58"/>
      <c r="BU1605" s="58"/>
      <c r="BV1605" s="58"/>
      <c r="BW1605" s="58"/>
      <c r="BX1605" s="58"/>
      <c r="BY1605" s="58"/>
      <c r="BZ1605" s="58"/>
      <c r="CA1605" s="58"/>
      <c r="CB1605" s="58"/>
      <c r="CC1605" s="58"/>
      <c r="CD1605" s="58"/>
      <c r="CE1605" s="58"/>
      <c r="CF1605" s="58"/>
      <c r="CG1605" s="58"/>
      <c r="CH1605" s="58"/>
      <c r="CI1605" s="58"/>
      <c r="CJ1605" s="58"/>
    </row>
    <row r="1606" spans="1:110" s="71" customFormat="1" ht="12.75" customHeight="1" x14ac:dyDescent="0.2">
      <c r="A1606" s="72"/>
      <c r="B1606" s="67"/>
      <c r="C1606" s="60" t="s">
        <v>17</v>
      </c>
      <c r="D1606" s="60"/>
      <c r="E1606" s="70">
        <f t="shared" si="20"/>
        <v>0</v>
      </c>
      <c r="F1606" s="70"/>
      <c r="G1606" s="70"/>
      <c r="H1606" s="60"/>
      <c r="I1606" s="57"/>
      <c r="J1606" s="57"/>
      <c r="K1606" s="57"/>
      <c r="L1606" s="58"/>
      <c r="M1606" s="58"/>
      <c r="N1606" s="58"/>
      <c r="O1606" s="58"/>
      <c r="P1606" s="58"/>
      <c r="Q1606" s="58"/>
      <c r="R1606" s="58"/>
      <c r="S1606" s="58"/>
      <c r="T1606" s="58"/>
      <c r="U1606" s="58"/>
      <c r="V1606" s="58"/>
      <c r="W1606" s="58"/>
      <c r="X1606" s="58"/>
      <c r="Y1606" s="58"/>
      <c r="Z1606" s="58"/>
      <c r="AA1606" s="58"/>
      <c r="AB1606" s="58"/>
      <c r="AC1606" s="58"/>
      <c r="AD1606" s="58"/>
      <c r="AE1606" s="58"/>
      <c r="AF1606" s="58"/>
      <c r="AG1606" s="58"/>
      <c r="AH1606" s="58"/>
      <c r="AI1606" s="58"/>
      <c r="AJ1606" s="58"/>
      <c r="AK1606" s="58"/>
      <c r="AL1606" s="58"/>
      <c r="AM1606" s="58"/>
      <c r="AN1606" s="58"/>
      <c r="AO1606" s="58"/>
      <c r="AP1606" s="58"/>
      <c r="AQ1606" s="58"/>
      <c r="AR1606" s="58"/>
      <c r="AS1606" s="58"/>
      <c r="AT1606" s="58"/>
      <c r="AU1606" s="58"/>
      <c r="AV1606" s="58"/>
      <c r="AW1606" s="58"/>
      <c r="AX1606" s="58"/>
      <c r="AY1606" s="58"/>
      <c r="AZ1606" s="58"/>
      <c r="BA1606" s="58"/>
      <c r="BB1606" s="58"/>
      <c r="BC1606" s="58"/>
      <c r="BD1606" s="58"/>
      <c r="BE1606" s="58"/>
      <c r="BF1606" s="58"/>
      <c r="BG1606" s="58"/>
      <c r="BH1606" s="58"/>
      <c r="BI1606" s="58"/>
      <c r="BJ1606" s="58"/>
      <c r="BK1606" s="58"/>
      <c r="BL1606" s="58"/>
      <c r="BM1606" s="58"/>
      <c r="BN1606" s="58"/>
      <c r="BO1606" s="58"/>
      <c r="BP1606" s="58"/>
      <c r="BQ1606" s="58"/>
      <c r="BR1606" s="58"/>
      <c r="BS1606" s="58"/>
      <c r="BT1606" s="58"/>
      <c r="BU1606" s="58"/>
      <c r="BV1606" s="58"/>
      <c r="BW1606" s="58"/>
      <c r="BX1606" s="58"/>
      <c r="BY1606" s="58"/>
      <c r="BZ1606" s="58"/>
      <c r="CA1606" s="58"/>
      <c r="CB1606" s="58"/>
      <c r="CC1606" s="58"/>
      <c r="CD1606" s="58"/>
      <c r="CE1606" s="58"/>
      <c r="CF1606" s="58"/>
      <c r="CG1606" s="58"/>
      <c r="CH1606" s="58"/>
      <c r="CI1606" s="58"/>
      <c r="CJ1606" s="58"/>
    </row>
    <row r="1607" spans="1:110" s="71" customFormat="1" ht="12.75" customHeight="1" x14ac:dyDescent="0.2">
      <c r="A1607" s="72"/>
      <c r="B1607" s="63" t="s">
        <v>150</v>
      </c>
      <c r="C1607" s="60" t="s">
        <v>64</v>
      </c>
      <c r="D1607" s="68"/>
      <c r="E1607" s="70">
        <f t="shared" si="20"/>
        <v>0</v>
      </c>
      <c r="F1607" s="70"/>
      <c r="G1607" s="70"/>
      <c r="H1607" s="68"/>
      <c r="I1607" s="57"/>
      <c r="J1607" s="57"/>
      <c r="K1607" s="57"/>
      <c r="L1607" s="58"/>
      <c r="M1607" s="58"/>
      <c r="N1607" s="58"/>
      <c r="O1607" s="58"/>
      <c r="P1607" s="58"/>
      <c r="Q1607" s="58"/>
      <c r="R1607" s="58"/>
      <c r="S1607" s="58"/>
      <c r="T1607" s="58"/>
      <c r="U1607" s="58"/>
      <c r="V1607" s="58"/>
      <c r="W1607" s="58"/>
      <c r="X1607" s="58"/>
      <c r="Y1607" s="58"/>
      <c r="Z1607" s="58"/>
      <c r="AA1607" s="58"/>
      <c r="AB1607" s="58"/>
      <c r="AC1607" s="58"/>
      <c r="AD1607" s="58"/>
      <c r="AE1607" s="58"/>
      <c r="AF1607" s="58"/>
      <c r="AG1607" s="58"/>
      <c r="AH1607" s="58"/>
      <c r="AI1607" s="58"/>
      <c r="AJ1607" s="58"/>
      <c r="AK1607" s="58"/>
      <c r="AL1607" s="58"/>
      <c r="AM1607" s="58"/>
      <c r="AN1607" s="58"/>
      <c r="AO1607" s="58"/>
      <c r="AP1607" s="58"/>
      <c r="AQ1607" s="58"/>
      <c r="AR1607" s="58"/>
      <c r="AS1607" s="58"/>
      <c r="AT1607" s="58"/>
      <c r="AU1607" s="58"/>
      <c r="AV1607" s="58"/>
      <c r="AW1607" s="58"/>
      <c r="AX1607" s="58"/>
      <c r="AY1607" s="58"/>
      <c r="AZ1607" s="58"/>
      <c r="BA1607" s="58"/>
      <c r="BB1607" s="58"/>
      <c r="BC1607" s="58"/>
      <c r="BD1607" s="58"/>
      <c r="BE1607" s="58"/>
      <c r="BF1607" s="58"/>
      <c r="BG1607" s="58"/>
      <c r="BH1607" s="58"/>
      <c r="BI1607" s="58"/>
      <c r="BJ1607" s="58"/>
      <c r="BK1607" s="58"/>
      <c r="BL1607" s="58"/>
      <c r="BM1607" s="58"/>
      <c r="BN1607" s="58"/>
      <c r="BO1607" s="58"/>
      <c r="BP1607" s="58"/>
      <c r="BQ1607" s="58"/>
      <c r="BR1607" s="58"/>
      <c r="BS1607" s="58"/>
      <c r="BT1607" s="58"/>
      <c r="BU1607" s="58"/>
      <c r="BV1607" s="58"/>
      <c r="BW1607" s="58"/>
      <c r="BX1607" s="58"/>
      <c r="BY1607" s="58"/>
      <c r="BZ1607" s="58"/>
      <c r="CA1607" s="58"/>
      <c r="CB1607" s="58"/>
      <c r="CC1607" s="58"/>
      <c r="CD1607" s="58"/>
      <c r="CE1607" s="58"/>
      <c r="CF1607" s="58"/>
      <c r="CG1607" s="58"/>
      <c r="CH1607" s="58"/>
      <c r="CI1607" s="58"/>
      <c r="CJ1607" s="58"/>
    </row>
    <row r="1608" spans="1:110" s="71" customFormat="1" ht="12.75" customHeight="1" x14ac:dyDescent="0.2">
      <c r="A1608" s="76"/>
      <c r="B1608" s="63"/>
      <c r="C1608" s="60" t="s">
        <v>17</v>
      </c>
      <c r="D1608" s="68"/>
      <c r="E1608" s="70">
        <f t="shared" si="20"/>
        <v>0</v>
      </c>
      <c r="F1608" s="70"/>
      <c r="G1608" s="70"/>
      <c r="H1608" s="68"/>
      <c r="I1608" s="57"/>
      <c r="J1608" s="57"/>
      <c r="K1608" s="57"/>
      <c r="L1608" s="58"/>
      <c r="M1608" s="58"/>
      <c r="N1608" s="58"/>
      <c r="O1608" s="58"/>
      <c r="P1608" s="58"/>
      <c r="Q1608" s="58"/>
      <c r="R1608" s="58"/>
      <c r="S1608" s="58"/>
      <c r="T1608" s="58"/>
      <c r="U1608" s="58"/>
      <c r="V1608" s="58"/>
      <c r="W1608" s="58"/>
      <c r="X1608" s="58"/>
      <c r="Y1608" s="58"/>
      <c r="Z1608" s="58"/>
      <c r="AA1608" s="58"/>
      <c r="AB1608" s="58"/>
      <c r="AC1608" s="58"/>
      <c r="AD1608" s="58"/>
      <c r="AE1608" s="58"/>
      <c r="AF1608" s="58"/>
      <c r="AG1608" s="58"/>
      <c r="AH1608" s="58"/>
      <c r="AI1608" s="58"/>
      <c r="AJ1608" s="58"/>
      <c r="AK1608" s="58"/>
      <c r="AL1608" s="58"/>
      <c r="AM1608" s="58"/>
      <c r="AN1608" s="58"/>
      <c r="AO1608" s="58"/>
      <c r="AP1608" s="58"/>
      <c r="AQ1608" s="58"/>
      <c r="AR1608" s="58"/>
      <c r="AS1608" s="58"/>
      <c r="AT1608" s="58"/>
      <c r="AU1608" s="58"/>
      <c r="AV1608" s="58"/>
      <c r="AW1608" s="58"/>
      <c r="AX1608" s="58"/>
      <c r="AY1608" s="58"/>
      <c r="AZ1608" s="58"/>
      <c r="BA1608" s="58"/>
      <c r="BB1608" s="58"/>
      <c r="BC1608" s="58"/>
      <c r="BD1608" s="58"/>
      <c r="BE1608" s="58"/>
      <c r="BF1608" s="58"/>
      <c r="BG1608" s="58"/>
      <c r="BH1608" s="58"/>
      <c r="BI1608" s="58"/>
      <c r="BJ1608" s="58"/>
      <c r="BK1608" s="58"/>
      <c r="BL1608" s="58"/>
      <c r="BM1608" s="58"/>
      <c r="BN1608" s="58"/>
      <c r="BO1608" s="58"/>
      <c r="BP1608" s="58"/>
      <c r="BQ1608" s="58"/>
      <c r="BR1608" s="58"/>
      <c r="BS1608" s="58"/>
      <c r="BT1608" s="58"/>
      <c r="BU1608" s="58"/>
      <c r="BV1608" s="58"/>
      <c r="BW1608" s="58"/>
      <c r="BX1608" s="58"/>
      <c r="BY1608" s="58"/>
      <c r="BZ1608" s="58"/>
      <c r="CA1608" s="58"/>
      <c r="CB1608" s="58"/>
      <c r="CC1608" s="58"/>
      <c r="CD1608" s="58"/>
      <c r="CE1608" s="58"/>
      <c r="CF1608" s="58"/>
      <c r="CG1608" s="58"/>
      <c r="CH1608" s="58"/>
      <c r="CI1608" s="58"/>
      <c r="CJ1608" s="58"/>
    </row>
    <row r="1609" spans="1:110" s="57" customFormat="1" ht="12.75" customHeight="1" x14ac:dyDescent="0.2">
      <c r="A1609" s="18">
        <v>75</v>
      </c>
      <c r="B1609" s="69" t="s">
        <v>224</v>
      </c>
      <c r="C1609" s="60"/>
      <c r="D1609" s="68"/>
      <c r="E1609" s="64">
        <f t="shared" si="20"/>
        <v>1</v>
      </c>
      <c r="F1609" s="64">
        <v>1</v>
      </c>
      <c r="G1609" s="70"/>
      <c r="H1609" s="68"/>
      <c r="L1609" s="58"/>
      <c r="M1609" s="58"/>
      <c r="N1609" s="58"/>
      <c r="O1609" s="58"/>
      <c r="P1609" s="58"/>
      <c r="Q1609" s="58"/>
      <c r="R1609" s="58"/>
      <c r="S1609" s="58"/>
      <c r="T1609" s="58"/>
      <c r="U1609" s="58"/>
      <c r="V1609" s="58"/>
      <c r="W1609" s="58"/>
      <c r="X1609" s="58"/>
      <c r="Y1609" s="58"/>
      <c r="Z1609" s="58"/>
      <c r="AA1609" s="58"/>
      <c r="AB1609" s="58"/>
      <c r="AC1609" s="58"/>
      <c r="AD1609" s="58"/>
      <c r="AE1609" s="58"/>
      <c r="AF1609" s="58"/>
      <c r="AG1609" s="58"/>
      <c r="AH1609" s="58"/>
      <c r="AI1609" s="58"/>
      <c r="AJ1609" s="58"/>
      <c r="AK1609" s="58"/>
      <c r="AL1609" s="58"/>
      <c r="AM1609" s="58"/>
      <c r="AN1609" s="58"/>
      <c r="AO1609" s="58"/>
      <c r="AP1609" s="58"/>
      <c r="AQ1609" s="58"/>
      <c r="AR1609" s="58"/>
      <c r="AS1609" s="58"/>
      <c r="AT1609" s="58"/>
      <c r="AU1609" s="58"/>
      <c r="AV1609" s="58"/>
      <c r="AW1609" s="58"/>
      <c r="AX1609" s="58"/>
      <c r="AY1609" s="58"/>
      <c r="AZ1609" s="58"/>
      <c r="BA1609" s="58"/>
      <c r="BB1609" s="58"/>
      <c r="BC1609" s="58"/>
      <c r="BD1609" s="58"/>
      <c r="BE1609" s="58"/>
      <c r="BF1609" s="58"/>
      <c r="BG1609" s="58"/>
      <c r="BH1609" s="58"/>
      <c r="BI1609" s="58"/>
      <c r="BJ1609" s="58"/>
      <c r="BK1609" s="58"/>
      <c r="BL1609" s="58"/>
      <c r="BM1609" s="58"/>
      <c r="BN1609" s="58"/>
      <c r="BO1609" s="58"/>
      <c r="BP1609" s="58"/>
      <c r="BQ1609" s="58"/>
      <c r="BR1609" s="58"/>
      <c r="BS1609" s="58"/>
      <c r="BT1609" s="58"/>
      <c r="BU1609" s="58"/>
      <c r="BV1609" s="58"/>
      <c r="BW1609" s="58"/>
      <c r="BX1609" s="58"/>
      <c r="BY1609" s="58"/>
      <c r="BZ1609" s="58"/>
      <c r="CA1609" s="58"/>
      <c r="CB1609" s="58"/>
      <c r="CC1609" s="58"/>
      <c r="CD1609" s="58"/>
      <c r="CE1609" s="58"/>
      <c r="CF1609" s="58"/>
      <c r="CG1609" s="58"/>
      <c r="CH1609" s="58"/>
      <c r="CI1609" s="58"/>
      <c r="CJ1609" s="58"/>
      <c r="CK1609" s="71"/>
      <c r="CL1609" s="71"/>
      <c r="CM1609" s="71"/>
      <c r="CN1609" s="71"/>
      <c r="CO1609" s="71"/>
      <c r="CP1609" s="71"/>
      <c r="CQ1609" s="71"/>
      <c r="CR1609" s="71"/>
      <c r="CS1609" s="71"/>
      <c r="CT1609" s="71"/>
      <c r="CU1609" s="71"/>
      <c r="CV1609" s="71"/>
      <c r="CW1609" s="71"/>
      <c r="CX1609" s="71"/>
      <c r="CY1609" s="71"/>
      <c r="CZ1609" s="71"/>
      <c r="DA1609" s="71"/>
      <c r="DB1609" s="71"/>
      <c r="DC1609" s="71"/>
      <c r="DD1609" s="71"/>
      <c r="DE1609" s="71"/>
      <c r="DF1609" s="71"/>
    </row>
    <row r="1610" spans="1:110" s="57" customFormat="1" ht="12.75" customHeight="1" x14ac:dyDescent="0.2">
      <c r="A1610" s="72"/>
      <c r="B1610" s="73"/>
      <c r="C1610" s="60" t="s">
        <v>17</v>
      </c>
      <c r="D1610" s="61"/>
      <c r="E1610" s="64">
        <f t="shared" si="20"/>
        <v>8.3190000000000008</v>
      </c>
      <c r="F1610" s="64">
        <f>F1612+F1614+F1616+F1618</f>
        <v>8.3190000000000008</v>
      </c>
      <c r="G1610" s="70">
        <f>G1612+G1614+G1616+G1618</f>
        <v>0</v>
      </c>
      <c r="H1610" s="61"/>
      <c r="L1610" s="58"/>
      <c r="M1610" s="58"/>
      <c r="N1610" s="58"/>
      <c r="O1610" s="58"/>
      <c r="P1610" s="58"/>
      <c r="Q1610" s="58"/>
      <c r="R1610" s="58"/>
      <c r="S1610" s="58"/>
      <c r="T1610" s="58"/>
      <c r="U1610" s="58"/>
      <c r="V1610" s="58"/>
      <c r="W1610" s="58"/>
      <c r="X1610" s="58"/>
      <c r="Y1610" s="58"/>
      <c r="Z1610" s="58"/>
      <c r="AA1610" s="58"/>
      <c r="AB1610" s="58"/>
      <c r="AC1610" s="58"/>
      <c r="AD1610" s="58"/>
      <c r="AE1610" s="58"/>
      <c r="AF1610" s="58"/>
      <c r="AG1610" s="58"/>
      <c r="AH1610" s="58"/>
      <c r="AI1610" s="58"/>
      <c r="AJ1610" s="58"/>
      <c r="AK1610" s="58"/>
      <c r="AL1610" s="58"/>
      <c r="AM1610" s="58"/>
      <c r="AN1610" s="58"/>
      <c r="AO1610" s="58"/>
      <c r="AP1610" s="58"/>
      <c r="AQ1610" s="58"/>
      <c r="AR1610" s="58"/>
      <c r="AS1610" s="58"/>
      <c r="AT1610" s="58"/>
      <c r="AU1610" s="58"/>
      <c r="AV1610" s="58"/>
      <c r="AW1610" s="58"/>
      <c r="AX1610" s="58"/>
      <c r="AY1610" s="58"/>
      <c r="AZ1610" s="58"/>
      <c r="BA1610" s="58"/>
      <c r="BB1610" s="58"/>
      <c r="BC1610" s="58"/>
      <c r="BD1610" s="58"/>
      <c r="BE1610" s="58"/>
      <c r="BF1610" s="58"/>
      <c r="BG1610" s="58"/>
      <c r="BH1610" s="58"/>
      <c r="BI1610" s="58"/>
      <c r="BJ1610" s="58"/>
      <c r="BK1610" s="58"/>
      <c r="BL1610" s="58"/>
      <c r="BM1610" s="58"/>
      <c r="BN1610" s="58"/>
      <c r="BO1610" s="58"/>
      <c r="BP1610" s="58"/>
      <c r="BQ1610" s="58"/>
      <c r="BR1610" s="58"/>
      <c r="BS1610" s="58"/>
      <c r="BT1610" s="58"/>
      <c r="BU1610" s="58"/>
      <c r="BV1610" s="58"/>
      <c r="BW1610" s="58"/>
      <c r="BX1610" s="58"/>
      <c r="BY1610" s="58"/>
      <c r="BZ1610" s="58"/>
      <c r="CA1610" s="58"/>
      <c r="CB1610" s="58"/>
      <c r="CC1610" s="58"/>
      <c r="CD1610" s="58"/>
      <c r="CE1610" s="58"/>
      <c r="CF1610" s="58"/>
      <c r="CG1610" s="58"/>
      <c r="CH1610" s="58"/>
      <c r="CI1610" s="58"/>
      <c r="CJ1610" s="58"/>
      <c r="CK1610" s="71"/>
      <c r="CL1610" s="71"/>
      <c r="CM1610" s="71"/>
      <c r="CN1610" s="71"/>
      <c r="CO1610" s="71"/>
      <c r="CP1610" s="71"/>
      <c r="CQ1610" s="71"/>
      <c r="CR1610" s="71"/>
      <c r="CS1610" s="71"/>
      <c r="CT1610" s="71"/>
      <c r="CU1610" s="71"/>
      <c r="CV1610" s="71"/>
      <c r="CW1610" s="71"/>
      <c r="CX1610" s="71"/>
      <c r="CY1610" s="71"/>
      <c r="CZ1610" s="71"/>
      <c r="DA1610" s="71"/>
      <c r="DB1610" s="71"/>
      <c r="DC1610" s="71"/>
      <c r="DD1610" s="71"/>
      <c r="DE1610" s="71"/>
      <c r="DF1610" s="71"/>
    </row>
    <row r="1611" spans="1:110" s="57" customFormat="1" ht="12.75" customHeight="1" x14ac:dyDescent="0.2">
      <c r="A1611" s="72"/>
      <c r="B1611" s="63" t="s">
        <v>143</v>
      </c>
      <c r="C1611" s="60" t="s">
        <v>20</v>
      </c>
      <c r="D1611" s="60"/>
      <c r="E1611" s="64">
        <f t="shared" si="20"/>
        <v>1.2999999999999999E-2</v>
      </c>
      <c r="F1611" s="64">
        <v>1.2999999999999999E-2</v>
      </c>
      <c r="G1611" s="70"/>
      <c r="H1611" s="60"/>
      <c r="L1611" s="58"/>
      <c r="M1611" s="58"/>
      <c r="N1611" s="58"/>
      <c r="O1611" s="58"/>
      <c r="P1611" s="58"/>
      <c r="Q1611" s="58"/>
      <c r="R1611" s="58"/>
      <c r="S1611" s="58"/>
      <c r="T1611" s="58"/>
      <c r="U1611" s="58"/>
      <c r="V1611" s="58"/>
      <c r="W1611" s="58"/>
      <c r="X1611" s="58"/>
      <c r="Y1611" s="58"/>
      <c r="Z1611" s="58"/>
      <c r="AA1611" s="58"/>
      <c r="AB1611" s="58"/>
      <c r="AC1611" s="58"/>
      <c r="AD1611" s="58"/>
      <c r="AE1611" s="58"/>
      <c r="AF1611" s="58"/>
      <c r="AG1611" s="58"/>
      <c r="AH1611" s="58"/>
      <c r="AI1611" s="58"/>
      <c r="AJ1611" s="58"/>
      <c r="AK1611" s="58"/>
      <c r="AL1611" s="58"/>
      <c r="AM1611" s="58"/>
      <c r="AN1611" s="58"/>
      <c r="AO1611" s="58"/>
      <c r="AP1611" s="58"/>
      <c r="AQ1611" s="58"/>
      <c r="AR1611" s="58"/>
      <c r="AS1611" s="58"/>
      <c r="AT1611" s="58"/>
      <c r="AU1611" s="58"/>
      <c r="AV1611" s="58"/>
      <c r="AW1611" s="58"/>
      <c r="AX1611" s="58"/>
      <c r="AY1611" s="58"/>
      <c r="AZ1611" s="58"/>
      <c r="BA1611" s="58"/>
      <c r="BB1611" s="58"/>
      <c r="BC1611" s="58"/>
      <c r="BD1611" s="58"/>
      <c r="BE1611" s="58"/>
      <c r="BF1611" s="58"/>
      <c r="BG1611" s="58"/>
      <c r="BH1611" s="58"/>
      <c r="BI1611" s="58"/>
      <c r="BJ1611" s="58"/>
      <c r="BK1611" s="58"/>
      <c r="BL1611" s="58"/>
      <c r="BM1611" s="58"/>
      <c r="BN1611" s="58"/>
      <c r="BO1611" s="58"/>
      <c r="BP1611" s="58"/>
      <c r="BQ1611" s="58"/>
      <c r="BR1611" s="58"/>
      <c r="BS1611" s="58"/>
      <c r="BT1611" s="58"/>
      <c r="BU1611" s="58"/>
      <c r="BV1611" s="58"/>
      <c r="BW1611" s="58"/>
      <c r="BX1611" s="58"/>
      <c r="BY1611" s="58"/>
      <c r="BZ1611" s="58"/>
      <c r="CA1611" s="58"/>
      <c r="CB1611" s="58"/>
      <c r="CC1611" s="58"/>
      <c r="CD1611" s="58"/>
      <c r="CE1611" s="58"/>
      <c r="CF1611" s="58"/>
      <c r="CG1611" s="58"/>
      <c r="CH1611" s="58"/>
      <c r="CI1611" s="58"/>
      <c r="CJ1611" s="58"/>
      <c r="CK1611" s="71"/>
      <c r="CL1611" s="71"/>
      <c r="CM1611" s="71"/>
      <c r="CN1611" s="71"/>
      <c r="CO1611" s="71"/>
      <c r="CP1611" s="71"/>
      <c r="CQ1611" s="71"/>
      <c r="CR1611" s="71"/>
      <c r="CS1611" s="71"/>
      <c r="CT1611" s="71"/>
      <c r="CU1611" s="71"/>
      <c r="CV1611" s="71"/>
      <c r="CW1611" s="71"/>
      <c r="CX1611" s="71"/>
      <c r="CY1611" s="71"/>
      <c r="CZ1611" s="71"/>
      <c r="DA1611" s="71"/>
      <c r="DB1611" s="71"/>
      <c r="DC1611" s="71"/>
      <c r="DD1611" s="71"/>
      <c r="DE1611" s="71"/>
      <c r="DF1611" s="71"/>
    </row>
    <row r="1612" spans="1:110" s="57" customFormat="1" ht="12.75" customHeight="1" x14ac:dyDescent="0.2">
      <c r="A1612" s="72"/>
      <c r="B1612" s="63"/>
      <c r="C1612" s="60" t="s">
        <v>17</v>
      </c>
      <c r="D1612" s="60"/>
      <c r="E1612" s="64">
        <f t="shared" si="20"/>
        <v>8.3190000000000008</v>
      </c>
      <c r="F1612" s="64">
        <v>8.3190000000000008</v>
      </c>
      <c r="G1612" s="70"/>
      <c r="H1612" s="60"/>
      <c r="L1612" s="58"/>
      <c r="M1612" s="58"/>
      <c r="N1612" s="58"/>
      <c r="O1612" s="58"/>
      <c r="P1612" s="58"/>
      <c r="Q1612" s="58"/>
      <c r="R1612" s="58"/>
      <c r="S1612" s="58"/>
      <c r="T1612" s="58"/>
      <c r="U1612" s="58"/>
      <c r="V1612" s="58"/>
      <c r="W1612" s="58"/>
      <c r="X1612" s="58"/>
      <c r="Y1612" s="58"/>
      <c r="Z1612" s="58"/>
      <c r="AA1612" s="58"/>
      <c r="AB1612" s="58"/>
      <c r="AC1612" s="58"/>
      <c r="AD1612" s="58"/>
      <c r="AE1612" s="58"/>
      <c r="AF1612" s="58"/>
      <c r="AG1612" s="58"/>
      <c r="AH1612" s="58"/>
      <c r="AI1612" s="58"/>
      <c r="AJ1612" s="58"/>
      <c r="AK1612" s="58"/>
      <c r="AL1612" s="58"/>
      <c r="AM1612" s="58"/>
      <c r="AN1612" s="58"/>
      <c r="AO1612" s="58"/>
      <c r="AP1612" s="58"/>
      <c r="AQ1612" s="58"/>
      <c r="AR1612" s="58"/>
      <c r="AS1612" s="58"/>
      <c r="AT1612" s="58"/>
      <c r="AU1612" s="58"/>
      <c r="AV1612" s="58"/>
      <c r="AW1612" s="58"/>
      <c r="AX1612" s="58"/>
      <c r="AY1612" s="58"/>
      <c r="AZ1612" s="58"/>
      <c r="BA1612" s="58"/>
      <c r="BB1612" s="58"/>
      <c r="BC1612" s="58"/>
      <c r="BD1612" s="58"/>
      <c r="BE1612" s="58"/>
      <c r="BF1612" s="58"/>
      <c r="BG1612" s="58"/>
      <c r="BH1612" s="58"/>
      <c r="BI1612" s="58"/>
      <c r="BJ1612" s="58"/>
      <c r="BK1612" s="58"/>
      <c r="BL1612" s="58"/>
      <c r="BM1612" s="58"/>
      <c r="BN1612" s="58"/>
      <c r="BO1612" s="58"/>
      <c r="BP1612" s="58"/>
      <c r="BQ1612" s="58"/>
      <c r="BR1612" s="58"/>
      <c r="BS1612" s="58"/>
      <c r="BT1612" s="58"/>
      <c r="BU1612" s="58"/>
      <c r="BV1612" s="58"/>
      <c r="BW1612" s="58"/>
      <c r="BX1612" s="58"/>
      <c r="BY1612" s="58"/>
      <c r="BZ1612" s="58"/>
      <c r="CA1612" s="58"/>
      <c r="CB1612" s="58"/>
      <c r="CC1612" s="58"/>
      <c r="CD1612" s="58"/>
      <c r="CE1612" s="58"/>
      <c r="CF1612" s="58"/>
      <c r="CG1612" s="58"/>
      <c r="CH1612" s="58"/>
      <c r="CI1612" s="58"/>
      <c r="CJ1612" s="58"/>
      <c r="CK1612" s="71"/>
      <c r="CL1612" s="71"/>
      <c r="CM1612" s="71"/>
      <c r="CN1612" s="71"/>
      <c r="CO1612" s="71"/>
      <c r="CP1612" s="71"/>
      <c r="CQ1612" s="71"/>
      <c r="CR1612" s="71"/>
      <c r="CS1612" s="71"/>
      <c r="CT1612" s="71"/>
      <c r="CU1612" s="71"/>
      <c r="CV1612" s="71"/>
      <c r="CW1612" s="71"/>
      <c r="CX1612" s="71"/>
      <c r="CY1612" s="71"/>
      <c r="CZ1612" s="71"/>
      <c r="DA1612" s="71"/>
      <c r="DB1612" s="71"/>
      <c r="DC1612" s="71"/>
      <c r="DD1612" s="71"/>
      <c r="DE1612" s="71"/>
      <c r="DF1612" s="71"/>
    </row>
    <row r="1613" spans="1:110" s="57" customFormat="1" ht="12.75" customHeight="1" x14ac:dyDescent="0.2">
      <c r="A1613" s="72"/>
      <c r="B1613" s="63" t="s">
        <v>145</v>
      </c>
      <c r="C1613" s="60" t="s">
        <v>20</v>
      </c>
      <c r="D1613" s="60"/>
      <c r="E1613" s="64">
        <f t="shared" si="20"/>
        <v>0</v>
      </c>
      <c r="F1613" s="64"/>
      <c r="G1613" s="70"/>
      <c r="H1613" s="60"/>
      <c r="L1613" s="58"/>
      <c r="M1613" s="58"/>
      <c r="N1613" s="58"/>
      <c r="O1613" s="58"/>
      <c r="P1613" s="58"/>
      <c r="Q1613" s="58"/>
      <c r="R1613" s="58"/>
      <c r="S1613" s="58"/>
      <c r="T1613" s="58"/>
      <c r="U1613" s="58"/>
      <c r="V1613" s="58"/>
      <c r="W1613" s="58"/>
      <c r="X1613" s="58"/>
      <c r="Y1613" s="58"/>
      <c r="Z1613" s="58"/>
      <c r="AA1613" s="58"/>
      <c r="AB1613" s="58"/>
      <c r="AC1613" s="58"/>
      <c r="AD1613" s="58"/>
      <c r="AE1613" s="58"/>
      <c r="AF1613" s="58"/>
      <c r="AG1613" s="58"/>
      <c r="AH1613" s="58"/>
      <c r="AI1613" s="58"/>
      <c r="AJ1613" s="58"/>
      <c r="AK1613" s="58"/>
      <c r="AL1613" s="58"/>
      <c r="AM1613" s="58"/>
      <c r="AN1613" s="58"/>
      <c r="AO1613" s="58"/>
      <c r="AP1613" s="58"/>
      <c r="AQ1613" s="58"/>
      <c r="AR1613" s="58"/>
      <c r="AS1613" s="58"/>
      <c r="AT1613" s="58"/>
      <c r="AU1613" s="58"/>
      <c r="AV1613" s="58"/>
      <c r="AW1613" s="58"/>
      <c r="AX1613" s="58"/>
      <c r="AY1613" s="58"/>
      <c r="AZ1613" s="58"/>
      <c r="BA1613" s="58"/>
      <c r="BB1613" s="58"/>
      <c r="BC1613" s="58"/>
      <c r="BD1613" s="58"/>
      <c r="BE1613" s="58"/>
      <c r="BF1613" s="58"/>
      <c r="BG1613" s="58"/>
      <c r="BH1613" s="58"/>
      <c r="BI1613" s="58"/>
      <c r="BJ1613" s="58"/>
      <c r="BK1613" s="58"/>
      <c r="BL1613" s="58"/>
      <c r="BM1613" s="58"/>
      <c r="BN1613" s="58"/>
      <c r="BO1613" s="58"/>
      <c r="BP1613" s="58"/>
      <c r="BQ1613" s="58"/>
      <c r="BR1613" s="58"/>
      <c r="BS1613" s="58"/>
      <c r="BT1613" s="58"/>
      <c r="BU1613" s="58"/>
      <c r="BV1613" s="58"/>
      <c r="BW1613" s="58"/>
      <c r="BX1613" s="58"/>
      <c r="BY1613" s="58"/>
      <c r="BZ1613" s="58"/>
      <c r="CA1613" s="58"/>
      <c r="CB1613" s="58"/>
      <c r="CC1613" s="58"/>
      <c r="CD1613" s="58"/>
      <c r="CE1613" s="58"/>
      <c r="CF1613" s="58"/>
      <c r="CG1613" s="58"/>
      <c r="CH1613" s="58"/>
      <c r="CI1613" s="58"/>
      <c r="CJ1613" s="58"/>
      <c r="CK1613" s="71"/>
      <c r="CL1613" s="71"/>
      <c r="CM1613" s="71"/>
      <c r="CN1613" s="71"/>
      <c r="CO1613" s="71"/>
      <c r="CP1613" s="71"/>
      <c r="CQ1613" s="71"/>
      <c r="CR1613" s="71"/>
      <c r="CS1613" s="71"/>
      <c r="CT1613" s="71"/>
      <c r="CU1613" s="71"/>
      <c r="CV1613" s="71"/>
      <c r="CW1613" s="71"/>
      <c r="CX1613" s="71"/>
      <c r="CY1613" s="71"/>
      <c r="CZ1613" s="71"/>
      <c r="DA1613" s="71"/>
      <c r="DB1613" s="71"/>
      <c r="DC1613" s="71"/>
      <c r="DD1613" s="71"/>
      <c r="DE1613" s="71"/>
      <c r="DF1613" s="71"/>
    </row>
    <row r="1614" spans="1:110" s="57" customFormat="1" ht="12.75" customHeight="1" x14ac:dyDescent="0.2">
      <c r="A1614" s="72"/>
      <c r="B1614" s="63"/>
      <c r="C1614" s="60" t="s">
        <v>17</v>
      </c>
      <c r="D1614" s="60"/>
      <c r="E1614" s="64">
        <f t="shared" si="20"/>
        <v>0</v>
      </c>
      <c r="F1614" s="64"/>
      <c r="G1614" s="70"/>
      <c r="H1614" s="60"/>
      <c r="L1614" s="58"/>
      <c r="M1614" s="58"/>
      <c r="N1614" s="58"/>
      <c r="O1614" s="58"/>
      <c r="P1614" s="58"/>
      <c r="Q1614" s="58"/>
      <c r="R1614" s="58"/>
      <c r="S1614" s="58"/>
      <c r="T1614" s="58"/>
      <c r="U1614" s="58"/>
      <c r="V1614" s="58"/>
      <c r="W1614" s="58"/>
      <c r="X1614" s="58"/>
      <c r="Y1614" s="58"/>
      <c r="Z1614" s="58"/>
      <c r="AA1614" s="58"/>
      <c r="AB1614" s="58"/>
      <c r="AC1614" s="58"/>
      <c r="AD1614" s="58"/>
      <c r="AE1614" s="58"/>
      <c r="AF1614" s="58"/>
      <c r="AG1614" s="58"/>
      <c r="AH1614" s="58"/>
      <c r="AI1614" s="58"/>
      <c r="AJ1614" s="58"/>
      <c r="AK1614" s="58"/>
      <c r="AL1614" s="58"/>
      <c r="AM1614" s="58"/>
      <c r="AN1614" s="58"/>
      <c r="AO1614" s="58"/>
      <c r="AP1614" s="58"/>
      <c r="AQ1614" s="58"/>
      <c r="AR1614" s="58"/>
      <c r="AS1614" s="58"/>
      <c r="AT1614" s="58"/>
      <c r="AU1614" s="58"/>
      <c r="AV1614" s="58"/>
      <c r="AW1614" s="58"/>
      <c r="AX1614" s="58"/>
      <c r="AY1614" s="58"/>
      <c r="AZ1614" s="58"/>
      <c r="BA1614" s="58"/>
      <c r="BB1614" s="58"/>
      <c r="BC1614" s="58"/>
      <c r="BD1614" s="58"/>
      <c r="BE1614" s="58"/>
      <c r="BF1614" s="58"/>
      <c r="BG1614" s="58"/>
      <c r="BH1614" s="58"/>
      <c r="BI1614" s="58"/>
      <c r="BJ1614" s="58"/>
      <c r="BK1614" s="58"/>
      <c r="BL1614" s="58"/>
      <c r="BM1614" s="58"/>
      <c r="BN1614" s="58"/>
      <c r="BO1614" s="58"/>
      <c r="BP1614" s="58"/>
      <c r="BQ1614" s="58"/>
      <c r="BR1614" s="58"/>
      <c r="BS1614" s="58"/>
      <c r="BT1614" s="58"/>
      <c r="BU1614" s="58"/>
      <c r="BV1614" s="58"/>
      <c r="BW1614" s="58"/>
      <c r="BX1614" s="58"/>
      <c r="BY1614" s="58"/>
      <c r="BZ1614" s="58"/>
      <c r="CA1614" s="58"/>
      <c r="CB1614" s="58"/>
      <c r="CC1614" s="58"/>
      <c r="CD1614" s="58"/>
      <c r="CE1614" s="58"/>
      <c r="CF1614" s="58"/>
      <c r="CG1614" s="58"/>
      <c r="CH1614" s="58"/>
      <c r="CI1614" s="58"/>
      <c r="CJ1614" s="58"/>
      <c r="CK1614" s="71"/>
      <c r="CL1614" s="71"/>
      <c r="CM1614" s="71"/>
      <c r="CN1614" s="71"/>
      <c r="CO1614" s="71"/>
      <c r="CP1614" s="71"/>
      <c r="CQ1614" s="71"/>
      <c r="CR1614" s="71"/>
      <c r="CS1614" s="71"/>
      <c r="CT1614" s="71"/>
      <c r="CU1614" s="71"/>
      <c r="CV1614" s="71"/>
      <c r="CW1614" s="71"/>
      <c r="CX1614" s="71"/>
      <c r="CY1614" s="71"/>
      <c r="CZ1614" s="71"/>
      <c r="DA1614" s="71"/>
      <c r="DB1614" s="71"/>
      <c r="DC1614" s="71"/>
      <c r="DD1614" s="71"/>
      <c r="DE1614" s="71"/>
      <c r="DF1614" s="71"/>
    </row>
    <row r="1615" spans="1:110" s="57" customFormat="1" ht="12.75" customHeight="1" x14ac:dyDescent="0.2">
      <c r="A1615" s="72"/>
      <c r="B1615" s="67" t="s">
        <v>147</v>
      </c>
      <c r="C1615" s="60" t="s">
        <v>148</v>
      </c>
      <c r="D1615" s="60"/>
      <c r="E1615" s="64">
        <f t="shared" si="20"/>
        <v>0</v>
      </c>
      <c r="F1615" s="64"/>
      <c r="G1615" s="70"/>
      <c r="H1615" s="60"/>
      <c r="L1615" s="58"/>
      <c r="M1615" s="58"/>
      <c r="N1615" s="58"/>
      <c r="O1615" s="58"/>
      <c r="P1615" s="58"/>
      <c r="Q1615" s="58"/>
      <c r="R1615" s="58"/>
      <c r="S1615" s="58"/>
      <c r="T1615" s="58"/>
      <c r="U1615" s="58"/>
      <c r="V1615" s="58"/>
      <c r="W1615" s="58"/>
      <c r="X1615" s="58"/>
      <c r="Y1615" s="58"/>
      <c r="Z1615" s="58"/>
      <c r="AA1615" s="58"/>
      <c r="AB1615" s="58"/>
      <c r="AC1615" s="58"/>
      <c r="AD1615" s="58"/>
      <c r="AE1615" s="58"/>
      <c r="AF1615" s="58"/>
      <c r="AG1615" s="58"/>
      <c r="AH1615" s="58"/>
      <c r="AI1615" s="58"/>
      <c r="AJ1615" s="58"/>
      <c r="AK1615" s="58"/>
      <c r="AL1615" s="58"/>
      <c r="AM1615" s="58"/>
      <c r="AN1615" s="58"/>
      <c r="AO1615" s="58"/>
      <c r="AP1615" s="58"/>
      <c r="AQ1615" s="58"/>
      <c r="AR1615" s="58"/>
      <c r="AS1615" s="58"/>
      <c r="AT1615" s="58"/>
      <c r="AU1615" s="58"/>
      <c r="AV1615" s="58"/>
      <c r="AW1615" s="58"/>
      <c r="AX1615" s="58"/>
      <c r="AY1615" s="58"/>
      <c r="AZ1615" s="58"/>
      <c r="BA1615" s="58"/>
      <c r="BB1615" s="58"/>
      <c r="BC1615" s="58"/>
      <c r="BD1615" s="58"/>
      <c r="BE1615" s="58"/>
      <c r="BF1615" s="58"/>
      <c r="BG1615" s="58"/>
      <c r="BH1615" s="58"/>
      <c r="BI1615" s="58"/>
      <c r="BJ1615" s="58"/>
      <c r="BK1615" s="58"/>
      <c r="BL1615" s="58"/>
      <c r="BM1615" s="58"/>
      <c r="BN1615" s="58"/>
      <c r="BO1615" s="58"/>
      <c r="BP1615" s="58"/>
      <c r="BQ1615" s="58"/>
      <c r="BR1615" s="58"/>
      <c r="BS1615" s="58"/>
      <c r="BT1615" s="58"/>
      <c r="BU1615" s="58"/>
      <c r="BV1615" s="58"/>
      <c r="BW1615" s="58"/>
      <c r="BX1615" s="58"/>
      <c r="BY1615" s="58"/>
      <c r="BZ1615" s="58"/>
      <c r="CA1615" s="58"/>
      <c r="CB1615" s="58"/>
      <c r="CC1615" s="58"/>
      <c r="CD1615" s="58"/>
      <c r="CE1615" s="58"/>
      <c r="CF1615" s="58"/>
      <c r="CG1615" s="58"/>
      <c r="CH1615" s="58"/>
      <c r="CI1615" s="58"/>
      <c r="CJ1615" s="58"/>
      <c r="CK1615" s="71"/>
      <c r="CL1615" s="71"/>
      <c r="CM1615" s="71"/>
      <c r="CN1615" s="71"/>
      <c r="CO1615" s="71"/>
      <c r="CP1615" s="71"/>
      <c r="CQ1615" s="71"/>
      <c r="CR1615" s="71"/>
      <c r="CS1615" s="71"/>
      <c r="CT1615" s="71"/>
      <c r="CU1615" s="71"/>
      <c r="CV1615" s="71"/>
      <c r="CW1615" s="71"/>
      <c r="CX1615" s="71"/>
      <c r="CY1615" s="71"/>
      <c r="CZ1615" s="71"/>
      <c r="DA1615" s="71"/>
      <c r="DB1615" s="71"/>
      <c r="DC1615" s="71"/>
      <c r="DD1615" s="71"/>
      <c r="DE1615" s="71"/>
      <c r="DF1615" s="71"/>
    </row>
    <row r="1616" spans="1:110" s="57" customFormat="1" ht="12.75" customHeight="1" x14ac:dyDescent="0.2">
      <c r="A1616" s="72"/>
      <c r="B1616" s="67"/>
      <c r="C1616" s="60" t="s">
        <v>17</v>
      </c>
      <c r="D1616" s="60"/>
      <c r="E1616" s="64">
        <f t="shared" si="20"/>
        <v>0</v>
      </c>
      <c r="F1616" s="64"/>
      <c r="G1616" s="70"/>
      <c r="H1616" s="60"/>
      <c r="L1616" s="58"/>
      <c r="M1616" s="58"/>
      <c r="N1616" s="58"/>
      <c r="O1616" s="58"/>
      <c r="P1616" s="58"/>
      <c r="Q1616" s="58"/>
      <c r="R1616" s="58"/>
      <c r="S1616" s="58"/>
      <c r="T1616" s="58"/>
      <c r="U1616" s="58"/>
      <c r="V1616" s="58"/>
      <c r="W1616" s="58"/>
      <c r="X1616" s="58"/>
      <c r="Y1616" s="58"/>
      <c r="Z1616" s="58"/>
      <c r="AA1616" s="58"/>
      <c r="AB1616" s="58"/>
      <c r="AC1616" s="58"/>
      <c r="AD1616" s="58"/>
      <c r="AE1616" s="58"/>
      <c r="AF1616" s="58"/>
      <c r="AG1616" s="58"/>
      <c r="AH1616" s="58"/>
      <c r="AI1616" s="58"/>
      <c r="AJ1616" s="58"/>
      <c r="AK1616" s="58"/>
      <c r="AL1616" s="58"/>
      <c r="AM1616" s="58"/>
      <c r="AN1616" s="58"/>
      <c r="AO1616" s="58"/>
      <c r="AP1616" s="58"/>
      <c r="AQ1616" s="58"/>
      <c r="AR1616" s="58"/>
      <c r="AS1616" s="58"/>
      <c r="AT1616" s="58"/>
      <c r="AU1616" s="58"/>
      <c r="AV1616" s="58"/>
      <c r="AW1616" s="58"/>
      <c r="AX1616" s="58"/>
      <c r="AY1616" s="58"/>
      <c r="AZ1616" s="58"/>
      <c r="BA1616" s="58"/>
      <c r="BB1616" s="58"/>
      <c r="BC1616" s="58"/>
      <c r="BD1616" s="58"/>
      <c r="BE1616" s="58"/>
      <c r="BF1616" s="58"/>
      <c r="BG1616" s="58"/>
      <c r="BH1616" s="58"/>
      <c r="BI1616" s="58"/>
      <c r="BJ1616" s="58"/>
      <c r="BK1616" s="58"/>
      <c r="BL1616" s="58"/>
      <c r="BM1616" s="58"/>
      <c r="BN1616" s="58"/>
      <c r="BO1616" s="58"/>
      <c r="BP1616" s="58"/>
      <c r="BQ1616" s="58"/>
      <c r="BR1616" s="58"/>
      <c r="BS1616" s="58"/>
      <c r="BT1616" s="58"/>
      <c r="BU1616" s="58"/>
      <c r="BV1616" s="58"/>
      <c r="BW1616" s="58"/>
      <c r="BX1616" s="58"/>
      <c r="BY1616" s="58"/>
      <c r="BZ1616" s="58"/>
      <c r="CA1616" s="58"/>
      <c r="CB1616" s="58"/>
      <c r="CC1616" s="58"/>
      <c r="CD1616" s="58"/>
      <c r="CE1616" s="58"/>
      <c r="CF1616" s="58"/>
      <c r="CG1616" s="58"/>
      <c r="CH1616" s="58"/>
      <c r="CI1616" s="58"/>
      <c r="CJ1616" s="58"/>
      <c r="CK1616" s="71"/>
      <c r="CL1616" s="71"/>
      <c r="CM1616" s="71"/>
      <c r="CN1616" s="71"/>
      <c r="CO1616" s="71"/>
      <c r="CP1616" s="71"/>
      <c r="CQ1616" s="71"/>
      <c r="CR1616" s="71"/>
      <c r="CS1616" s="71"/>
      <c r="CT1616" s="71"/>
      <c r="CU1616" s="71"/>
      <c r="CV1616" s="71"/>
      <c r="CW1616" s="71"/>
      <c r="CX1616" s="71"/>
      <c r="CY1616" s="71"/>
      <c r="CZ1616" s="71"/>
      <c r="DA1616" s="71"/>
      <c r="DB1616" s="71"/>
      <c r="DC1616" s="71"/>
      <c r="DD1616" s="71"/>
      <c r="DE1616" s="71"/>
      <c r="DF1616" s="71"/>
    </row>
    <row r="1617" spans="1:110" s="57" customFormat="1" ht="12.75" customHeight="1" x14ac:dyDescent="0.2">
      <c r="A1617" s="72"/>
      <c r="B1617" s="63" t="s">
        <v>150</v>
      </c>
      <c r="C1617" s="60" t="s">
        <v>64</v>
      </c>
      <c r="D1617" s="68"/>
      <c r="E1617" s="64">
        <f t="shared" si="20"/>
        <v>0</v>
      </c>
      <c r="F1617" s="64"/>
      <c r="G1617" s="70"/>
      <c r="H1617" s="68"/>
      <c r="L1617" s="58"/>
      <c r="M1617" s="58"/>
      <c r="N1617" s="58"/>
      <c r="O1617" s="58"/>
      <c r="P1617" s="58"/>
      <c r="Q1617" s="58"/>
      <c r="R1617" s="58"/>
      <c r="S1617" s="58"/>
      <c r="T1617" s="58"/>
      <c r="U1617" s="58"/>
      <c r="V1617" s="58"/>
      <c r="W1617" s="58"/>
      <c r="X1617" s="58"/>
      <c r="Y1617" s="58"/>
      <c r="Z1617" s="58"/>
      <c r="AA1617" s="58"/>
      <c r="AB1617" s="58"/>
      <c r="AC1617" s="58"/>
      <c r="AD1617" s="58"/>
      <c r="AE1617" s="58"/>
      <c r="AF1617" s="58"/>
      <c r="AG1617" s="58"/>
      <c r="AH1617" s="58"/>
      <c r="AI1617" s="58"/>
      <c r="AJ1617" s="58"/>
      <c r="AK1617" s="58"/>
      <c r="AL1617" s="58"/>
      <c r="AM1617" s="58"/>
      <c r="AN1617" s="58"/>
      <c r="AO1617" s="58"/>
      <c r="AP1617" s="58"/>
      <c r="AQ1617" s="58"/>
      <c r="AR1617" s="58"/>
      <c r="AS1617" s="58"/>
      <c r="AT1617" s="58"/>
      <c r="AU1617" s="58"/>
      <c r="AV1617" s="58"/>
      <c r="AW1617" s="58"/>
      <c r="AX1617" s="58"/>
      <c r="AY1617" s="58"/>
      <c r="AZ1617" s="58"/>
      <c r="BA1617" s="58"/>
      <c r="BB1617" s="58"/>
      <c r="BC1617" s="58"/>
      <c r="BD1617" s="58"/>
      <c r="BE1617" s="58"/>
      <c r="BF1617" s="58"/>
      <c r="BG1617" s="58"/>
      <c r="BH1617" s="58"/>
      <c r="BI1617" s="58"/>
      <c r="BJ1617" s="58"/>
      <c r="BK1617" s="58"/>
      <c r="BL1617" s="58"/>
      <c r="BM1617" s="58"/>
      <c r="BN1617" s="58"/>
      <c r="BO1617" s="58"/>
      <c r="BP1617" s="58"/>
      <c r="BQ1617" s="58"/>
      <c r="BR1617" s="58"/>
      <c r="BS1617" s="58"/>
      <c r="BT1617" s="58"/>
      <c r="BU1617" s="58"/>
      <c r="BV1617" s="58"/>
      <c r="BW1617" s="58"/>
      <c r="BX1617" s="58"/>
      <c r="BY1617" s="58"/>
      <c r="BZ1617" s="58"/>
      <c r="CA1617" s="58"/>
      <c r="CB1617" s="58"/>
      <c r="CC1617" s="58"/>
      <c r="CD1617" s="58"/>
      <c r="CE1617" s="58"/>
      <c r="CF1617" s="58"/>
      <c r="CG1617" s="58"/>
      <c r="CH1617" s="58"/>
      <c r="CI1617" s="58"/>
      <c r="CJ1617" s="58"/>
      <c r="CK1617" s="71"/>
      <c r="CL1617" s="71"/>
      <c r="CM1617" s="71"/>
      <c r="CN1617" s="71"/>
      <c r="CO1617" s="71"/>
      <c r="CP1617" s="71"/>
      <c r="CQ1617" s="71"/>
      <c r="CR1617" s="71"/>
      <c r="CS1617" s="71"/>
      <c r="CT1617" s="71"/>
      <c r="CU1617" s="71"/>
      <c r="CV1617" s="71"/>
      <c r="CW1617" s="71"/>
      <c r="CX1617" s="71"/>
      <c r="CY1617" s="71"/>
      <c r="CZ1617" s="71"/>
      <c r="DA1617" s="71"/>
      <c r="DB1617" s="71"/>
      <c r="DC1617" s="71"/>
      <c r="DD1617" s="71"/>
      <c r="DE1617" s="71"/>
      <c r="DF1617" s="71"/>
    </row>
    <row r="1618" spans="1:110" s="57" customFormat="1" ht="12.75" customHeight="1" x14ac:dyDescent="0.2">
      <c r="A1618" s="76"/>
      <c r="B1618" s="63"/>
      <c r="C1618" s="60" t="s">
        <v>17</v>
      </c>
      <c r="D1618" s="68"/>
      <c r="E1618" s="64">
        <f t="shared" si="20"/>
        <v>0</v>
      </c>
      <c r="F1618" s="64"/>
      <c r="G1618" s="70"/>
      <c r="H1618" s="68"/>
      <c r="L1618" s="58"/>
      <c r="M1618" s="58"/>
      <c r="N1618" s="58"/>
      <c r="O1618" s="58"/>
      <c r="P1618" s="58"/>
      <c r="Q1618" s="58"/>
      <c r="R1618" s="58"/>
      <c r="S1618" s="58"/>
      <c r="T1618" s="58"/>
      <c r="U1618" s="58"/>
      <c r="V1618" s="58"/>
      <c r="W1618" s="58"/>
      <c r="X1618" s="58"/>
      <c r="Y1618" s="58"/>
      <c r="Z1618" s="58"/>
      <c r="AA1618" s="58"/>
      <c r="AB1618" s="58"/>
      <c r="AC1618" s="58"/>
      <c r="AD1618" s="58"/>
      <c r="AE1618" s="58"/>
      <c r="AF1618" s="58"/>
      <c r="AG1618" s="58"/>
      <c r="AH1618" s="58"/>
      <c r="AI1618" s="58"/>
      <c r="AJ1618" s="58"/>
      <c r="AK1618" s="58"/>
      <c r="AL1618" s="58"/>
      <c r="AM1618" s="58"/>
      <c r="AN1618" s="58"/>
      <c r="AO1618" s="58"/>
      <c r="AP1618" s="58"/>
      <c r="AQ1618" s="58"/>
      <c r="AR1618" s="58"/>
      <c r="AS1618" s="58"/>
      <c r="AT1618" s="58"/>
      <c r="AU1618" s="58"/>
      <c r="AV1618" s="58"/>
      <c r="AW1618" s="58"/>
      <c r="AX1618" s="58"/>
      <c r="AY1618" s="58"/>
      <c r="AZ1618" s="58"/>
      <c r="BA1618" s="58"/>
      <c r="BB1618" s="58"/>
      <c r="BC1618" s="58"/>
      <c r="BD1618" s="58"/>
      <c r="BE1618" s="58"/>
      <c r="BF1618" s="58"/>
      <c r="BG1618" s="58"/>
      <c r="BH1618" s="58"/>
      <c r="BI1618" s="58"/>
      <c r="BJ1618" s="58"/>
      <c r="BK1618" s="58"/>
      <c r="BL1618" s="58"/>
      <c r="BM1618" s="58"/>
      <c r="BN1618" s="58"/>
      <c r="BO1618" s="58"/>
      <c r="BP1618" s="58"/>
      <c r="BQ1618" s="58"/>
      <c r="BR1618" s="58"/>
      <c r="BS1618" s="58"/>
      <c r="BT1618" s="58"/>
      <c r="BU1618" s="58"/>
      <c r="BV1618" s="58"/>
      <c r="BW1618" s="58"/>
      <c r="BX1618" s="58"/>
      <c r="BY1618" s="58"/>
      <c r="BZ1618" s="58"/>
      <c r="CA1618" s="58"/>
      <c r="CB1618" s="58"/>
      <c r="CC1618" s="58"/>
      <c r="CD1618" s="58"/>
      <c r="CE1618" s="58"/>
      <c r="CF1618" s="58"/>
      <c r="CG1618" s="58"/>
      <c r="CH1618" s="58"/>
      <c r="CI1618" s="58"/>
      <c r="CJ1618" s="58"/>
      <c r="CK1618" s="71"/>
      <c r="CL1618" s="71"/>
      <c r="CM1618" s="71"/>
      <c r="CN1618" s="71"/>
      <c r="CO1618" s="71"/>
      <c r="CP1618" s="71"/>
      <c r="CQ1618" s="71"/>
      <c r="CR1618" s="71"/>
      <c r="CS1618" s="71"/>
      <c r="CT1618" s="71"/>
      <c r="CU1618" s="71"/>
      <c r="CV1618" s="71"/>
      <c r="CW1618" s="71"/>
      <c r="CX1618" s="71"/>
      <c r="CY1618" s="71"/>
      <c r="CZ1618" s="71"/>
      <c r="DA1618" s="71"/>
      <c r="DB1618" s="71"/>
      <c r="DC1618" s="71"/>
      <c r="DD1618" s="71"/>
      <c r="DE1618" s="71"/>
      <c r="DF1618" s="71"/>
    </row>
    <row r="1619" spans="1:110" s="65" customFormat="1" ht="12.75" customHeight="1" x14ac:dyDescent="0.2">
      <c r="A1619" s="18">
        <v>76</v>
      </c>
      <c r="B1619" s="69" t="s">
        <v>225</v>
      </c>
      <c r="C1619" s="60"/>
      <c r="D1619" s="68"/>
      <c r="E1619" s="64">
        <f t="shared" si="20"/>
        <v>1</v>
      </c>
      <c r="F1619" s="64">
        <v>1</v>
      </c>
      <c r="G1619" s="70"/>
      <c r="H1619" s="68"/>
    </row>
    <row r="1620" spans="1:110" s="57" customFormat="1" ht="12.75" customHeight="1" x14ac:dyDescent="0.2">
      <c r="A1620" s="72"/>
      <c r="B1620" s="73"/>
      <c r="C1620" s="60" t="s">
        <v>17</v>
      </c>
      <c r="D1620" s="61"/>
      <c r="E1620" s="64">
        <f t="shared" si="20"/>
        <v>1.3440000000000001</v>
      </c>
      <c r="F1620" s="64">
        <f>F1622+F1624+F1626+F1628</f>
        <v>1.3440000000000001</v>
      </c>
      <c r="G1620" s="70">
        <f>G1622+G1624+G1626+G1628</f>
        <v>0</v>
      </c>
      <c r="H1620" s="61"/>
      <c r="L1620" s="58"/>
      <c r="M1620" s="58"/>
      <c r="N1620" s="58"/>
      <c r="O1620" s="58"/>
      <c r="P1620" s="58"/>
      <c r="Q1620" s="58"/>
      <c r="R1620" s="58"/>
      <c r="S1620" s="58"/>
      <c r="T1620" s="58"/>
      <c r="U1620" s="58"/>
      <c r="V1620" s="58"/>
      <c r="W1620" s="58"/>
      <c r="X1620" s="58"/>
      <c r="Y1620" s="58"/>
      <c r="Z1620" s="58"/>
      <c r="AA1620" s="58"/>
      <c r="AB1620" s="58"/>
      <c r="AC1620" s="58"/>
      <c r="AD1620" s="58"/>
      <c r="AE1620" s="58"/>
      <c r="AF1620" s="58"/>
      <c r="AG1620" s="58"/>
      <c r="AH1620" s="58"/>
      <c r="AI1620" s="58"/>
      <c r="AJ1620" s="58"/>
      <c r="AK1620" s="58"/>
      <c r="AL1620" s="58"/>
      <c r="AM1620" s="58"/>
      <c r="AN1620" s="58"/>
      <c r="AO1620" s="58"/>
      <c r="AP1620" s="58"/>
      <c r="AQ1620" s="58"/>
      <c r="AR1620" s="58"/>
      <c r="AS1620" s="58"/>
      <c r="AT1620" s="58"/>
      <c r="AU1620" s="58"/>
      <c r="AV1620" s="58"/>
      <c r="AW1620" s="58"/>
      <c r="AX1620" s="58"/>
      <c r="AY1620" s="58"/>
      <c r="AZ1620" s="58"/>
      <c r="BA1620" s="58"/>
      <c r="BB1620" s="58"/>
      <c r="BC1620" s="58"/>
      <c r="BD1620" s="58"/>
      <c r="BE1620" s="58"/>
      <c r="BF1620" s="58"/>
      <c r="BG1620" s="58"/>
      <c r="BH1620" s="58"/>
      <c r="BI1620" s="58"/>
      <c r="BJ1620" s="58"/>
      <c r="BK1620" s="58"/>
      <c r="BL1620" s="58"/>
      <c r="BM1620" s="58"/>
      <c r="BN1620" s="58"/>
      <c r="BO1620" s="58"/>
      <c r="BP1620" s="58"/>
      <c r="BQ1620" s="58"/>
      <c r="BR1620" s="58"/>
      <c r="BS1620" s="58"/>
      <c r="BT1620" s="58"/>
      <c r="BU1620" s="58"/>
      <c r="BV1620" s="58"/>
      <c r="BW1620" s="58"/>
      <c r="BX1620" s="58"/>
      <c r="BY1620" s="58"/>
      <c r="BZ1620" s="58"/>
      <c r="CA1620" s="58"/>
      <c r="CB1620" s="58"/>
      <c r="CC1620" s="58"/>
      <c r="CD1620" s="58"/>
      <c r="CE1620" s="58"/>
      <c r="CF1620" s="58"/>
      <c r="CG1620" s="58"/>
      <c r="CH1620" s="58"/>
      <c r="CI1620" s="58"/>
      <c r="CJ1620" s="58"/>
      <c r="CK1620" s="58"/>
      <c r="CL1620" s="58"/>
      <c r="CM1620" s="58"/>
      <c r="CN1620" s="58"/>
      <c r="CO1620" s="58"/>
      <c r="CP1620" s="58"/>
      <c r="CQ1620" s="58"/>
      <c r="CR1620" s="58"/>
      <c r="CS1620" s="58"/>
      <c r="CT1620" s="58"/>
      <c r="CU1620" s="58"/>
      <c r="CV1620" s="58"/>
      <c r="CW1620" s="58"/>
      <c r="CX1620" s="58"/>
      <c r="CY1620" s="58"/>
      <c r="CZ1620" s="58"/>
      <c r="DA1620" s="58"/>
      <c r="DB1620" s="58"/>
      <c r="DC1620" s="58"/>
      <c r="DD1620" s="58"/>
      <c r="DE1620" s="58"/>
      <c r="DF1620" s="58"/>
    </row>
    <row r="1621" spans="1:110" s="65" customFormat="1" ht="12.75" customHeight="1" x14ac:dyDescent="0.2">
      <c r="A1621" s="72"/>
      <c r="B1621" s="77" t="s">
        <v>143</v>
      </c>
      <c r="C1621" s="60" t="s">
        <v>20</v>
      </c>
      <c r="D1621" s="60"/>
      <c r="E1621" s="64">
        <f t="shared" si="20"/>
        <v>0</v>
      </c>
      <c r="F1621" s="64"/>
      <c r="G1621" s="70"/>
      <c r="H1621" s="60"/>
    </row>
    <row r="1622" spans="1:110" s="65" customFormat="1" ht="12.75" customHeight="1" x14ac:dyDescent="0.2">
      <c r="A1622" s="72"/>
      <c r="B1622" s="78"/>
      <c r="C1622" s="60" t="s">
        <v>17</v>
      </c>
      <c r="D1622" s="60"/>
      <c r="E1622" s="64">
        <f t="shared" si="20"/>
        <v>0</v>
      </c>
      <c r="F1622" s="64"/>
      <c r="G1622" s="70"/>
      <c r="H1622" s="60"/>
    </row>
    <row r="1623" spans="1:110" s="65" customFormat="1" ht="12.75" customHeight="1" x14ac:dyDescent="0.2">
      <c r="A1623" s="72"/>
      <c r="B1623" s="77" t="s">
        <v>145</v>
      </c>
      <c r="C1623" s="60" t="s">
        <v>20</v>
      </c>
      <c r="D1623" s="60"/>
      <c r="E1623" s="64">
        <f t="shared" si="20"/>
        <v>3.0000000000000001E-3</v>
      </c>
      <c r="F1623" s="64">
        <v>3.0000000000000001E-3</v>
      </c>
      <c r="G1623" s="70"/>
      <c r="H1623" s="60"/>
    </row>
    <row r="1624" spans="1:110" s="65" customFormat="1" ht="12.75" customHeight="1" x14ac:dyDescent="0.2">
      <c r="A1624" s="72"/>
      <c r="B1624" s="78"/>
      <c r="C1624" s="60" t="s">
        <v>17</v>
      </c>
      <c r="D1624" s="60"/>
      <c r="E1624" s="64">
        <f t="shared" si="20"/>
        <v>1.3440000000000001</v>
      </c>
      <c r="F1624" s="64">
        <v>1.3440000000000001</v>
      </c>
      <c r="G1624" s="70"/>
      <c r="H1624" s="60"/>
      <c r="I1624" s="65" t="s">
        <v>226</v>
      </c>
    </row>
    <row r="1625" spans="1:110" s="65" customFormat="1" ht="12.75" customHeight="1" x14ac:dyDescent="0.2">
      <c r="A1625" s="72"/>
      <c r="B1625" s="79" t="s">
        <v>147</v>
      </c>
      <c r="C1625" s="60" t="s">
        <v>148</v>
      </c>
      <c r="D1625" s="60"/>
      <c r="E1625" s="64">
        <f t="shared" si="20"/>
        <v>0</v>
      </c>
      <c r="F1625" s="64"/>
      <c r="G1625" s="70"/>
      <c r="H1625" s="60"/>
    </row>
    <row r="1626" spans="1:110" s="65" customFormat="1" ht="12.75" customHeight="1" x14ac:dyDescent="0.2">
      <c r="A1626" s="72"/>
      <c r="B1626" s="80"/>
      <c r="C1626" s="60" t="s">
        <v>17</v>
      </c>
      <c r="D1626" s="60"/>
      <c r="E1626" s="64">
        <f t="shared" si="20"/>
        <v>0</v>
      </c>
      <c r="F1626" s="64"/>
      <c r="G1626" s="70"/>
      <c r="H1626" s="60"/>
    </row>
    <row r="1627" spans="1:110" s="65" customFormat="1" ht="12.75" customHeight="1" x14ac:dyDescent="0.2">
      <c r="A1627" s="72"/>
      <c r="B1627" s="77" t="s">
        <v>150</v>
      </c>
      <c r="C1627" s="60" t="s">
        <v>64</v>
      </c>
      <c r="D1627" s="68"/>
      <c r="E1627" s="64">
        <f t="shared" si="20"/>
        <v>0</v>
      </c>
      <c r="F1627" s="64"/>
      <c r="G1627" s="70"/>
      <c r="H1627" s="68"/>
    </row>
    <row r="1628" spans="1:110" s="65" customFormat="1" ht="12.75" customHeight="1" x14ac:dyDescent="0.2">
      <c r="A1628" s="76"/>
      <c r="B1628" s="78"/>
      <c r="C1628" s="60" t="s">
        <v>17</v>
      </c>
      <c r="D1628" s="68"/>
      <c r="E1628" s="64">
        <f t="shared" si="20"/>
        <v>0</v>
      </c>
      <c r="F1628" s="64"/>
      <c r="G1628" s="70"/>
      <c r="H1628" s="68"/>
    </row>
    <row r="1629" spans="1:110" s="71" customFormat="1" ht="12.75" customHeight="1" x14ac:dyDescent="0.2">
      <c r="A1629" s="18">
        <v>77</v>
      </c>
      <c r="B1629" s="69" t="s">
        <v>227</v>
      </c>
      <c r="C1629" s="60" t="s">
        <v>19</v>
      </c>
      <c r="D1629" s="68"/>
      <c r="E1629" s="70">
        <f t="shared" si="20"/>
        <v>1</v>
      </c>
      <c r="F1629" s="70">
        <v>1</v>
      </c>
      <c r="G1629" s="70"/>
      <c r="H1629" s="68"/>
      <c r="I1629" s="57"/>
      <c r="J1629" s="57"/>
      <c r="K1629" s="57"/>
      <c r="L1629" s="58"/>
      <c r="M1629" s="58"/>
      <c r="N1629" s="58"/>
      <c r="O1629" s="58"/>
      <c r="P1629" s="58"/>
      <c r="Q1629" s="58"/>
      <c r="R1629" s="58"/>
      <c r="S1629" s="58"/>
      <c r="T1629" s="58"/>
      <c r="U1629" s="58"/>
      <c r="V1629" s="58"/>
      <c r="W1629" s="58"/>
      <c r="X1629" s="58"/>
      <c r="Y1629" s="58"/>
      <c r="Z1629" s="58"/>
      <c r="AA1629" s="58"/>
      <c r="AB1629" s="58"/>
      <c r="AC1629" s="58"/>
      <c r="AD1629" s="58"/>
      <c r="AE1629" s="58"/>
      <c r="AF1629" s="58"/>
      <c r="AG1629" s="58"/>
      <c r="AH1629" s="58"/>
      <c r="AI1629" s="58"/>
      <c r="AJ1629" s="58"/>
      <c r="AK1629" s="58"/>
      <c r="AL1629" s="58"/>
      <c r="AM1629" s="58"/>
      <c r="AN1629" s="58"/>
      <c r="AO1629" s="58"/>
      <c r="AP1629" s="58"/>
      <c r="AQ1629" s="58"/>
      <c r="AR1629" s="58"/>
      <c r="AS1629" s="58"/>
      <c r="AT1629" s="58"/>
      <c r="AU1629" s="58"/>
      <c r="AV1629" s="58"/>
      <c r="AW1629" s="58"/>
      <c r="AX1629" s="58"/>
      <c r="AY1629" s="58"/>
      <c r="AZ1629" s="58"/>
      <c r="BA1629" s="58"/>
      <c r="BB1629" s="58"/>
      <c r="BC1629" s="58"/>
      <c r="BD1629" s="58"/>
      <c r="BE1629" s="58"/>
      <c r="BF1629" s="58"/>
      <c r="BG1629" s="58"/>
      <c r="BH1629" s="58"/>
      <c r="BI1629" s="58"/>
      <c r="BJ1629" s="58"/>
      <c r="BK1629" s="58"/>
      <c r="BL1629" s="58"/>
      <c r="BM1629" s="58"/>
      <c r="BN1629" s="58"/>
      <c r="BO1629" s="58"/>
      <c r="BP1629" s="58"/>
      <c r="BQ1629" s="58"/>
      <c r="BR1629" s="58"/>
      <c r="BS1629" s="58"/>
      <c r="BT1629" s="58"/>
      <c r="BU1629" s="58"/>
      <c r="BV1629" s="58"/>
      <c r="BW1629" s="58"/>
      <c r="BX1629" s="58"/>
      <c r="BY1629" s="58"/>
      <c r="BZ1629" s="58"/>
      <c r="CA1629" s="58"/>
      <c r="CB1629" s="58"/>
      <c r="CC1629" s="58"/>
      <c r="CD1629" s="58"/>
      <c r="CE1629" s="58"/>
      <c r="CF1629" s="58"/>
      <c r="CG1629" s="58"/>
      <c r="CH1629" s="58"/>
      <c r="CI1629" s="58"/>
      <c r="CJ1629" s="58"/>
    </row>
    <row r="1630" spans="1:110" s="71" customFormat="1" ht="12.75" customHeight="1" x14ac:dyDescent="0.2">
      <c r="A1630" s="72"/>
      <c r="B1630" s="73"/>
      <c r="C1630" s="60" t="s">
        <v>17</v>
      </c>
      <c r="D1630" s="61"/>
      <c r="E1630" s="70">
        <f t="shared" si="20"/>
        <v>61.99</v>
      </c>
      <c r="F1630" s="70">
        <f>F1632+F1634+F1636+F1638</f>
        <v>61.99</v>
      </c>
      <c r="G1630" s="70">
        <f>G1632+G1634+G1636+G1638</f>
        <v>0</v>
      </c>
      <c r="H1630" s="61"/>
      <c r="I1630" s="57"/>
      <c r="J1630" s="57"/>
      <c r="K1630" s="57"/>
      <c r="L1630" s="58"/>
      <c r="M1630" s="58"/>
      <c r="N1630" s="58"/>
      <c r="O1630" s="58"/>
      <c r="P1630" s="58"/>
      <c r="Q1630" s="58"/>
      <c r="R1630" s="58"/>
      <c r="S1630" s="58"/>
      <c r="T1630" s="58"/>
      <c r="U1630" s="58"/>
      <c r="V1630" s="58"/>
      <c r="W1630" s="58"/>
      <c r="X1630" s="58"/>
      <c r="Y1630" s="58"/>
      <c r="Z1630" s="58"/>
      <c r="AA1630" s="58"/>
      <c r="AB1630" s="58"/>
      <c r="AC1630" s="58"/>
      <c r="AD1630" s="58"/>
      <c r="AE1630" s="58"/>
      <c r="AF1630" s="58"/>
      <c r="AG1630" s="58"/>
      <c r="AH1630" s="58"/>
      <c r="AI1630" s="58"/>
      <c r="AJ1630" s="58"/>
      <c r="AK1630" s="58"/>
      <c r="AL1630" s="58"/>
      <c r="AM1630" s="58"/>
      <c r="AN1630" s="58"/>
      <c r="AO1630" s="58"/>
      <c r="AP1630" s="58"/>
      <c r="AQ1630" s="58"/>
      <c r="AR1630" s="58"/>
      <c r="AS1630" s="58"/>
      <c r="AT1630" s="58"/>
      <c r="AU1630" s="58"/>
      <c r="AV1630" s="58"/>
      <c r="AW1630" s="58"/>
      <c r="AX1630" s="58"/>
      <c r="AY1630" s="58"/>
      <c r="AZ1630" s="58"/>
      <c r="BA1630" s="58"/>
      <c r="BB1630" s="58"/>
      <c r="BC1630" s="58"/>
      <c r="BD1630" s="58"/>
      <c r="BE1630" s="58"/>
      <c r="BF1630" s="58"/>
      <c r="BG1630" s="58"/>
      <c r="BH1630" s="58"/>
      <c r="BI1630" s="58"/>
      <c r="BJ1630" s="58"/>
      <c r="BK1630" s="58"/>
      <c r="BL1630" s="58"/>
      <c r="BM1630" s="58"/>
      <c r="BN1630" s="58"/>
      <c r="BO1630" s="58"/>
      <c r="BP1630" s="58"/>
      <c r="BQ1630" s="58"/>
      <c r="BR1630" s="58"/>
      <c r="BS1630" s="58"/>
      <c r="BT1630" s="58"/>
      <c r="BU1630" s="58"/>
      <c r="BV1630" s="58"/>
      <c r="BW1630" s="58"/>
      <c r="BX1630" s="58"/>
      <c r="BY1630" s="58"/>
      <c r="BZ1630" s="58"/>
      <c r="CA1630" s="58"/>
      <c r="CB1630" s="58"/>
      <c r="CC1630" s="58"/>
      <c r="CD1630" s="58"/>
      <c r="CE1630" s="58"/>
      <c r="CF1630" s="58"/>
      <c r="CG1630" s="58"/>
      <c r="CH1630" s="58"/>
      <c r="CI1630" s="58"/>
      <c r="CJ1630" s="58"/>
    </row>
    <row r="1631" spans="1:110" s="71" customFormat="1" ht="12.75" customHeight="1" x14ac:dyDescent="0.2">
      <c r="A1631" s="72"/>
      <c r="B1631" s="63" t="s">
        <v>143</v>
      </c>
      <c r="C1631" s="60" t="s">
        <v>20</v>
      </c>
      <c r="D1631" s="60"/>
      <c r="E1631" s="70">
        <f t="shared" si="20"/>
        <v>0.111</v>
      </c>
      <c r="F1631" s="70">
        <f>0.084+0.027</f>
        <v>0.111</v>
      </c>
      <c r="G1631" s="70"/>
      <c r="H1631" s="60"/>
      <c r="I1631" s="57"/>
      <c r="J1631" s="57"/>
      <c r="K1631" s="57"/>
      <c r="L1631" s="58"/>
      <c r="M1631" s="58"/>
      <c r="N1631" s="58"/>
      <c r="O1631" s="58"/>
      <c r="P1631" s="58"/>
      <c r="Q1631" s="58"/>
      <c r="R1631" s="58"/>
      <c r="S1631" s="58"/>
      <c r="T1631" s="58"/>
      <c r="U1631" s="58"/>
      <c r="V1631" s="58"/>
      <c r="W1631" s="58"/>
      <c r="X1631" s="58"/>
      <c r="Y1631" s="58"/>
      <c r="Z1631" s="58"/>
      <c r="AA1631" s="58"/>
      <c r="AB1631" s="58"/>
      <c r="AC1631" s="58"/>
      <c r="AD1631" s="58"/>
      <c r="AE1631" s="58"/>
      <c r="AF1631" s="58"/>
      <c r="AG1631" s="58"/>
      <c r="AH1631" s="58"/>
      <c r="AI1631" s="58"/>
      <c r="AJ1631" s="58"/>
      <c r="AK1631" s="58"/>
      <c r="AL1631" s="58"/>
      <c r="AM1631" s="58"/>
      <c r="AN1631" s="58"/>
      <c r="AO1631" s="58"/>
      <c r="AP1631" s="58"/>
      <c r="AQ1631" s="58"/>
      <c r="AR1631" s="58"/>
      <c r="AS1631" s="58"/>
      <c r="AT1631" s="58"/>
      <c r="AU1631" s="58"/>
      <c r="AV1631" s="58"/>
      <c r="AW1631" s="58"/>
      <c r="AX1631" s="58"/>
      <c r="AY1631" s="58"/>
      <c r="AZ1631" s="58"/>
      <c r="BA1631" s="58"/>
      <c r="BB1631" s="58"/>
      <c r="BC1631" s="58"/>
      <c r="BD1631" s="58"/>
      <c r="BE1631" s="58"/>
      <c r="BF1631" s="58"/>
      <c r="BG1631" s="58"/>
      <c r="BH1631" s="58"/>
      <c r="BI1631" s="58"/>
      <c r="BJ1631" s="58"/>
      <c r="BK1631" s="58"/>
      <c r="BL1631" s="58"/>
      <c r="BM1631" s="58"/>
      <c r="BN1631" s="58"/>
      <c r="BO1631" s="58"/>
      <c r="BP1631" s="58"/>
      <c r="BQ1631" s="58"/>
      <c r="BR1631" s="58"/>
      <c r="BS1631" s="58"/>
      <c r="BT1631" s="58"/>
      <c r="BU1631" s="58"/>
      <c r="BV1631" s="58"/>
      <c r="BW1631" s="58"/>
      <c r="BX1631" s="58"/>
      <c r="BY1631" s="58"/>
      <c r="BZ1631" s="58"/>
      <c r="CA1631" s="58"/>
      <c r="CB1631" s="58"/>
      <c r="CC1631" s="58"/>
      <c r="CD1631" s="58"/>
      <c r="CE1631" s="58"/>
      <c r="CF1631" s="58"/>
      <c r="CG1631" s="58"/>
      <c r="CH1631" s="58"/>
      <c r="CI1631" s="58"/>
      <c r="CJ1631" s="58"/>
    </row>
    <row r="1632" spans="1:110" s="71" customFormat="1" ht="12.75" customHeight="1" x14ac:dyDescent="0.2">
      <c r="A1632" s="72"/>
      <c r="B1632" s="63"/>
      <c r="C1632" s="60" t="s">
        <v>17</v>
      </c>
      <c r="D1632" s="60"/>
      <c r="E1632" s="70">
        <f t="shared" si="20"/>
        <v>61.99</v>
      </c>
      <c r="F1632" s="70">
        <f>15.5+46.49</f>
        <v>61.99</v>
      </c>
      <c r="G1632" s="70"/>
      <c r="H1632" s="60"/>
      <c r="I1632" s="57"/>
      <c r="J1632" s="57"/>
      <c r="K1632" s="57"/>
      <c r="L1632" s="58"/>
      <c r="M1632" s="58"/>
      <c r="N1632" s="58"/>
      <c r="O1632" s="58"/>
      <c r="P1632" s="58"/>
      <c r="Q1632" s="58"/>
      <c r="R1632" s="58"/>
      <c r="S1632" s="58"/>
      <c r="T1632" s="58"/>
      <c r="U1632" s="58"/>
      <c r="V1632" s="58"/>
      <c r="W1632" s="58"/>
      <c r="X1632" s="58"/>
      <c r="Y1632" s="58"/>
      <c r="Z1632" s="58"/>
      <c r="AA1632" s="58"/>
      <c r="AB1632" s="58"/>
      <c r="AC1632" s="58"/>
      <c r="AD1632" s="58"/>
      <c r="AE1632" s="58"/>
      <c r="AF1632" s="58"/>
      <c r="AG1632" s="58"/>
      <c r="AH1632" s="58"/>
      <c r="AI1632" s="58"/>
      <c r="AJ1632" s="58"/>
      <c r="AK1632" s="58"/>
      <c r="AL1632" s="58"/>
      <c r="AM1632" s="58"/>
      <c r="AN1632" s="58"/>
      <c r="AO1632" s="58"/>
      <c r="AP1632" s="58"/>
      <c r="AQ1632" s="58"/>
      <c r="AR1632" s="58"/>
      <c r="AS1632" s="58"/>
      <c r="AT1632" s="58"/>
      <c r="AU1632" s="58"/>
      <c r="AV1632" s="58"/>
      <c r="AW1632" s="58"/>
      <c r="AX1632" s="58"/>
      <c r="AY1632" s="58"/>
      <c r="AZ1632" s="58"/>
      <c r="BA1632" s="58"/>
      <c r="BB1632" s="58"/>
      <c r="BC1632" s="58"/>
      <c r="BD1632" s="58"/>
      <c r="BE1632" s="58"/>
      <c r="BF1632" s="58"/>
      <c r="BG1632" s="58"/>
      <c r="BH1632" s="58"/>
      <c r="BI1632" s="58"/>
      <c r="BJ1632" s="58"/>
      <c r="BK1632" s="58"/>
      <c r="BL1632" s="58"/>
      <c r="BM1632" s="58"/>
      <c r="BN1632" s="58"/>
      <c r="BO1632" s="58"/>
      <c r="BP1632" s="58"/>
      <c r="BQ1632" s="58"/>
      <c r="BR1632" s="58"/>
      <c r="BS1632" s="58"/>
      <c r="BT1632" s="58"/>
      <c r="BU1632" s="58"/>
      <c r="BV1632" s="58"/>
      <c r="BW1632" s="58"/>
      <c r="BX1632" s="58"/>
      <c r="BY1632" s="58"/>
      <c r="BZ1632" s="58"/>
      <c r="CA1632" s="58"/>
      <c r="CB1632" s="58"/>
      <c r="CC1632" s="58"/>
      <c r="CD1632" s="58"/>
      <c r="CE1632" s="58"/>
      <c r="CF1632" s="58"/>
      <c r="CG1632" s="58"/>
      <c r="CH1632" s="58"/>
      <c r="CI1632" s="58"/>
      <c r="CJ1632" s="58"/>
    </row>
    <row r="1633" spans="1:110" s="71" customFormat="1" ht="12.75" customHeight="1" x14ac:dyDescent="0.2">
      <c r="A1633" s="72"/>
      <c r="B1633" s="63" t="s">
        <v>145</v>
      </c>
      <c r="C1633" s="60" t="s">
        <v>20</v>
      </c>
      <c r="D1633" s="60"/>
      <c r="E1633" s="70">
        <f t="shared" si="20"/>
        <v>0</v>
      </c>
      <c r="F1633" s="70"/>
      <c r="G1633" s="70"/>
      <c r="H1633" s="60"/>
      <c r="I1633" s="57"/>
      <c r="J1633" s="57"/>
      <c r="K1633" s="57"/>
      <c r="L1633" s="58"/>
      <c r="M1633" s="58"/>
      <c r="N1633" s="58"/>
      <c r="O1633" s="58"/>
      <c r="P1633" s="58"/>
      <c r="Q1633" s="58"/>
      <c r="R1633" s="58"/>
      <c r="S1633" s="58"/>
      <c r="T1633" s="58"/>
      <c r="U1633" s="58"/>
      <c r="V1633" s="58"/>
      <c r="W1633" s="58"/>
      <c r="X1633" s="58"/>
      <c r="Y1633" s="58"/>
      <c r="Z1633" s="58"/>
      <c r="AA1633" s="58"/>
      <c r="AB1633" s="58"/>
      <c r="AC1633" s="58"/>
      <c r="AD1633" s="58"/>
      <c r="AE1633" s="58"/>
      <c r="AF1633" s="58"/>
      <c r="AG1633" s="58"/>
      <c r="AH1633" s="58"/>
      <c r="AI1633" s="58"/>
      <c r="AJ1633" s="58"/>
      <c r="AK1633" s="58"/>
      <c r="AL1633" s="58"/>
      <c r="AM1633" s="58"/>
      <c r="AN1633" s="58"/>
      <c r="AO1633" s="58"/>
      <c r="AP1633" s="58"/>
      <c r="AQ1633" s="58"/>
      <c r="AR1633" s="58"/>
      <c r="AS1633" s="58"/>
      <c r="AT1633" s="58"/>
      <c r="AU1633" s="58"/>
      <c r="AV1633" s="58"/>
      <c r="AW1633" s="58"/>
      <c r="AX1633" s="58"/>
      <c r="AY1633" s="58"/>
      <c r="AZ1633" s="58"/>
      <c r="BA1633" s="58"/>
      <c r="BB1633" s="58"/>
      <c r="BC1633" s="58"/>
      <c r="BD1633" s="58"/>
      <c r="BE1633" s="58"/>
      <c r="BF1633" s="58"/>
      <c r="BG1633" s="58"/>
      <c r="BH1633" s="58"/>
      <c r="BI1633" s="58"/>
      <c r="BJ1633" s="58"/>
      <c r="BK1633" s="58"/>
      <c r="BL1633" s="58"/>
      <c r="BM1633" s="58"/>
      <c r="BN1633" s="58"/>
      <c r="BO1633" s="58"/>
      <c r="BP1633" s="58"/>
      <c r="BQ1633" s="58"/>
      <c r="BR1633" s="58"/>
      <c r="BS1633" s="58"/>
      <c r="BT1633" s="58"/>
      <c r="BU1633" s="58"/>
      <c r="BV1633" s="58"/>
      <c r="BW1633" s="58"/>
      <c r="BX1633" s="58"/>
      <c r="BY1633" s="58"/>
      <c r="BZ1633" s="58"/>
      <c r="CA1633" s="58"/>
      <c r="CB1633" s="58"/>
      <c r="CC1633" s="58"/>
      <c r="CD1633" s="58"/>
      <c r="CE1633" s="58"/>
      <c r="CF1633" s="58"/>
      <c r="CG1633" s="58"/>
      <c r="CH1633" s="58"/>
      <c r="CI1633" s="58"/>
      <c r="CJ1633" s="58"/>
    </row>
    <row r="1634" spans="1:110" s="71" customFormat="1" ht="12.75" customHeight="1" x14ac:dyDescent="0.2">
      <c r="A1634" s="72"/>
      <c r="B1634" s="63"/>
      <c r="C1634" s="60" t="s">
        <v>17</v>
      </c>
      <c r="D1634" s="60"/>
      <c r="E1634" s="70">
        <f t="shared" si="20"/>
        <v>0</v>
      </c>
      <c r="F1634" s="70"/>
      <c r="G1634" s="70"/>
      <c r="H1634" s="60"/>
      <c r="I1634" s="57"/>
      <c r="J1634" s="57"/>
      <c r="K1634" s="57"/>
      <c r="L1634" s="58"/>
      <c r="M1634" s="58"/>
      <c r="N1634" s="58"/>
      <c r="O1634" s="58"/>
      <c r="P1634" s="58"/>
      <c r="Q1634" s="58"/>
      <c r="R1634" s="58"/>
      <c r="S1634" s="58"/>
      <c r="T1634" s="58"/>
      <c r="U1634" s="58"/>
      <c r="V1634" s="58"/>
      <c r="W1634" s="58"/>
      <c r="X1634" s="58"/>
      <c r="Y1634" s="58"/>
      <c r="Z1634" s="58"/>
      <c r="AA1634" s="58"/>
      <c r="AB1634" s="58"/>
      <c r="AC1634" s="58"/>
      <c r="AD1634" s="58"/>
      <c r="AE1634" s="58"/>
      <c r="AF1634" s="58"/>
      <c r="AG1634" s="58"/>
      <c r="AH1634" s="58"/>
      <c r="AI1634" s="58"/>
      <c r="AJ1634" s="58"/>
      <c r="AK1634" s="58"/>
      <c r="AL1634" s="58"/>
      <c r="AM1634" s="58"/>
      <c r="AN1634" s="58"/>
      <c r="AO1634" s="58"/>
      <c r="AP1634" s="58"/>
      <c r="AQ1634" s="58"/>
      <c r="AR1634" s="58"/>
      <c r="AS1634" s="58"/>
      <c r="AT1634" s="58"/>
      <c r="AU1634" s="58"/>
      <c r="AV1634" s="58"/>
      <c r="AW1634" s="58"/>
      <c r="AX1634" s="58"/>
      <c r="AY1634" s="58"/>
      <c r="AZ1634" s="58"/>
      <c r="BA1634" s="58"/>
      <c r="BB1634" s="58"/>
      <c r="BC1634" s="58"/>
      <c r="BD1634" s="58"/>
      <c r="BE1634" s="58"/>
      <c r="BF1634" s="58"/>
      <c r="BG1634" s="58"/>
      <c r="BH1634" s="58"/>
      <c r="BI1634" s="58"/>
      <c r="BJ1634" s="58"/>
      <c r="BK1634" s="58"/>
      <c r="BL1634" s="58"/>
      <c r="BM1634" s="58"/>
      <c r="BN1634" s="58"/>
      <c r="BO1634" s="58"/>
      <c r="BP1634" s="58"/>
      <c r="BQ1634" s="58"/>
      <c r="BR1634" s="58"/>
      <c r="BS1634" s="58"/>
      <c r="BT1634" s="58"/>
      <c r="BU1634" s="58"/>
      <c r="BV1634" s="58"/>
      <c r="BW1634" s="58"/>
      <c r="BX1634" s="58"/>
      <c r="BY1634" s="58"/>
      <c r="BZ1634" s="58"/>
      <c r="CA1634" s="58"/>
      <c r="CB1634" s="58"/>
      <c r="CC1634" s="58"/>
      <c r="CD1634" s="58"/>
      <c r="CE1634" s="58"/>
      <c r="CF1634" s="58"/>
      <c r="CG1634" s="58"/>
      <c r="CH1634" s="58"/>
      <c r="CI1634" s="58"/>
      <c r="CJ1634" s="58"/>
    </row>
    <row r="1635" spans="1:110" s="71" customFormat="1" ht="12.75" customHeight="1" x14ac:dyDescent="0.2">
      <c r="A1635" s="72"/>
      <c r="B1635" s="67" t="s">
        <v>147</v>
      </c>
      <c r="C1635" s="60" t="s">
        <v>148</v>
      </c>
      <c r="D1635" s="60"/>
      <c r="E1635" s="70">
        <f t="shared" si="20"/>
        <v>0</v>
      </c>
      <c r="F1635" s="70"/>
      <c r="G1635" s="70"/>
      <c r="H1635" s="60"/>
      <c r="I1635" s="57"/>
      <c r="J1635" s="57"/>
      <c r="K1635" s="57"/>
      <c r="L1635" s="58"/>
      <c r="M1635" s="58"/>
      <c r="N1635" s="58"/>
      <c r="O1635" s="58"/>
      <c r="P1635" s="58"/>
      <c r="Q1635" s="58"/>
      <c r="R1635" s="58"/>
      <c r="S1635" s="58"/>
      <c r="T1635" s="58"/>
      <c r="U1635" s="58"/>
      <c r="V1635" s="58"/>
      <c r="W1635" s="58"/>
      <c r="X1635" s="58"/>
      <c r="Y1635" s="58"/>
      <c r="Z1635" s="58"/>
      <c r="AA1635" s="58"/>
      <c r="AB1635" s="58"/>
      <c r="AC1635" s="58"/>
      <c r="AD1635" s="58"/>
      <c r="AE1635" s="58"/>
      <c r="AF1635" s="58"/>
      <c r="AG1635" s="58"/>
      <c r="AH1635" s="58"/>
      <c r="AI1635" s="58"/>
      <c r="AJ1635" s="58"/>
      <c r="AK1635" s="58"/>
      <c r="AL1635" s="58"/>
      <c r="AM1635" s="58"/>
      <c r="AN1635" s="58"/>
      <c r="AO1635" s="58"/>
      <c r="AP1635" s="58"/>
      <c r="AQ1635" s="58"/>
      <c r="AR1635" s="58"/>
      <c r="AS1635" s="58"/>
      <c r="AT1635" s="58"/>
      <c r="AU1635" s="58"/>
      <c r="AV1635" s="58"/>
      <c r="AW1635" s="58"/>
      <c r="AX1635" s="58"/>
      <c r="AY1635" s="58"/>
      <c r="AZ1635" s="58"/>
      <c r="BA1635" s="58"/>
      <c r="BB1635" s="58"/>
      <c r="BC1635" s="58"/>
      <c r="BD1635" s="58"/>
      <c r="BE1635" s="58"/>
      <c r="BF1635" s="58"/>
      <c r="BG1635" s="58"/>
      <c r="BH1635" s="58"/>
      <c r="BI1635" s="58"/>
      <c r="BJ1635" s="58"/>
      <c r="BK1635" s="58"/>
      <c r="BL1635" s="58"/>
      <c r="BM1635" s="58"/>
      <c r="BN1635" s="58"/>
      <c r="BO1635" s="58"/>
      <c r="BP1635" s="58"/>
      <c r="BQ1635" s="58"/>
      <c r="BR1635" s="58"/>
      <c r="BS1635" s="58"/>
      <c r="BT1635" s="58"/>
      <c r="BU1635" s="58"/>
      <c r="BV1635" s="58"/>
      <c r="BW1635" s="58"/>
      <c r="BX1635" s="58"/>
      <c r="BY1635" s="58"/>
      <c r="BZ1635" s="58"/>
      <c r="CA1635" s="58"/>
      <c r="CB1635" s="58"/>
      <c r="CC1635" s="58"/>
      <c r="CD1635" s="58"/>
      <c r="CE1635" s="58"/>
      <c r="CF1635" s="58"/>
      <c r="CG1635" s="58"/>
      <c r="CH1635" s="58"/>
      <c r="CI1635" s="58"/>
      <c r="CJ1635" s="58"/>
    </row>
    <row r="1636" spans="1:110" s="71" customFormat="1" ht="12.75" customHeight="1" x14ac:dyDescent="0.2">
      <c r="A1636" s="72"/>
      <c r="B1636" s="67"/>
      <c r="C1636" s="60" t="s">
        <v>17</v>
      </c>
      <c r="D1636" s="60"/>
      <c r="E1636" s="70">
        <f t="shared" si="20"/>
        <v>0</v>
      </c>
      <c r="F1636" s="70"/>
      <c r="G1636" s="70"/>
      <c r="H1636" s="60"/>
      <c r="I1636" s="57"/>
      <c r="J1636" s="57"/>
      <c r="K1636" s="57"/>
      <c r="L1636" s="58"/>
      <c r="M1636" s="58"/>
      <c r="N1636" s="58"/>
      <c r="O1636" s="58"/>
      <c r="P1636" s="58"/>
      <c r="Q1636" s="58"/>
      <c r="R1636" s="58"/>
      <c r="S1636" s="58"/>
      <c r="T1636" s="58"/>
      <c r="U1636" s="58"/>
      <c r="V1636" s="58"/>
      <c r="W1636" s="58"/>
      <c r="X1636" s="58"/>
      <c r="Y1636" s="58"/>
      <c r="Z1636" s="58"/>
      <c r="AA1636" s="58"/>
      <c r="AB1636" s="58"/>
      <c r="AC1636" s="58"/>
      <c r="AD1636" s="58"/>
      <c r="AE1636" s="58"/>
      <c r="AF1636" s="58"/>
      <c r="AG1636" s="58"/>
      <c r="AH1636" s="58"/>
      <c r="AI1636" s="58"/>
      <c r="AJ1636" s="58"/>
      <c r="AK1636" s="58"/>
      <c r="AL1636" s="58"/>
      <c r="AM1636" s="58"/>
      <c r="AN1636" s="58"/>
      <c r="AO1636" s="58"/>
      <c r="AP1636" s="58"/>
      <c r="AQ1636" s="58"/>
      <c r="AR1636" s="58"/>
      <c r="AS1636" s="58"/>
      <c r="AT1636" s="58"/>
      <c r="AU1636" s="58"/>
      <c r="AV1636" s="58"/>
      <c r="AW1636" s="58"/>
      <c r="AX1636" s="58"/>
      <c r="AY1636" s="58"/>
      <c r="AZ1636" s="58"/>
      <c r="BA1636" s="58"/>
      <c r="BB1636" s="58"/>
      <c r="BC1636" s="58"/>
      <c r="BD1636" s="58"/>
      <c r="BE1636" s="58"/>
      <c r="BF1636" s="58"/>
      <c r="BG1636" s="58"/>
      <c r="BH1636" s="58"/>
      <c r="BI1636" s="58"/>
      <c r="BJ1636" s="58"/>
      <c r="BK1636" s="58"/>
      <c r="BL1636" s="58"/>
      <c r="BM1636" s="58"/>
      <c r="BN1636" s="58"/>
      <c r="BO1636" s="58"/>
      <c r="BP1636" s="58"/>
      <c r="BQ1636" s="58"/>
      <c r="BR1636" s="58"/>
      <c r="BS1636" s="58"/>
      <c r="BT1636" s="58"/>
      <c r="BU1636" s="58"/>
      <c r="BV1636" s="58"/>
      <c r="BW1636" s="58"/>
      <c r="BX1636" s="58"/>
      <c r="BY1636" s="58"/>
      <c r="BZ1636" s="58"/>
      <c r="CA1636" s="58"/>
      <c r="CB1636" s="58"/>
      <c r="CC1636" s="58"/>
      <c r="CD1636" s="58"/>
      <c r="CE1636" s="58"/>
      <c r="CF1636" s="58"/>
      <c r="CG1636" s="58"/>
      <c r="CH1636" s="58"/>
      <c r="CI1636" s="58"/>
      <c r="CJ1636" s="58"/>
    </row>
    <row r="1637" spans="1:110" s="71" customFormat="1" ht="12.75" customHeight="1" x14ac:dyDescent="0.2">
      <c r="A1637" s="72"/>
      <c r="B1637" s="63" t="s">
        <v>150</v>
      </c>
      <c r="C1637" s="60" t="s">
        <v>64</v>
      </c>
      <c r="D1637" s="68"/>
      <c r="E1637" s="70">
        <f t="shared" si="20"/>
        <v>0</v>
      </c>
      <c r="F1637" s="70"/>
      <c r="G1637" s="70"/>
      <c r="H1637" s="68"/>
      <c r="I1637" s="57"/>
      <c r="J1637" s="57"/>
      <c r="K1637" s="57"/>
      <c r="L1637" s="58"/>
      <c r="M1637" s="58"/>
      <c r="N1637" s="58"/>
      <c r="O1637" s="58"/>
      <c r="P1637" s="58"/>
      <c r="Q1637" s="58"/>
      <c r="R1637" s="58"/>
      <c r="S1637" s="58"/>
      <c r="T1637" s="58"/>
      <c r="U1637" s="58"/>
      <c r="V1637" s="58"/>
      <c r="W1637" s="58"/>
      <c r="X1637" s="58"/>
      <c r="Y1637" s="58"/>
      <c r="Z1637" s="58"/>
      <c r="AA1637" s="58"/>
      <c r="AB1637" s="58"/>
      <c r="AC1637" s="58"/>
      <c r="AD1637" s="58"/>
      <c r="AE1637" s="58"/>
      <c r="AF1637" s="58"/>
      <c r="AG1637" s="58"/>
      <c r="AH1637" s="58"/>
      <c r="AI1637" s="58"/>
      <c r="AJ1637" s="58"/>
      <c r="AK1637" s="58"/>
      <c r="AL1637" s="58"/>
      <c r="AM1637" s="58"/>
      <c r="AN1637" s="58"/>
      <c r="AO1637" s="58"/>
      <c r="AP1637" s="58"/>
      <c r="AQ1637" s="58"/>
      <c r="AR1637" s="58"/>
      <c r="AS1637" s="58"/>
      <c r="AT1637" s="58"/>
      <c r="AU1637" s="58"/>
      <c r="AV1637" s="58"/>
      <c r="AW1637" s="58"/>
      <c r="AX1637" s="58"/>
      <c r="AY1637" s="58"/>
      <c r="AZ1637" s="58"/>
      <c r="BA1637" s="58"/>
      <c r="BB1637" s="58"/>
      <c r="BC1637" s="58"/>
      <c r="BD1637" s="58"/>
      <c r="BE1637" s="58"/>
      <c r="BF1637" s="58"/>
      <c r="BG1637" s="58"/>
      <c r="BH1637" s="58"/>
      <c r="BI1637" s="58"/>
      <c r="BJ1637" s="58"/>
      <c r="BK1637" s="58"/>
      <c r="BL1637" s="58"/>
      <c r="BM1637" s="58"/>
      <c r="BN1637" s="58"/>
      <c r="BO1637" s="58"/>
      <c r="BP1637" s="58"/>
      <c r="BQ1637" s="58"/>
      <c r="BR1637" s="58"/>
      <c r="BS1637" s="58"/>
      <c r="BT1637" s="58"/>
      <c r="BU1637" s="58"/>
      <c r="BV1637" s="58"/>
      <c r="BW1637" s="58"/>
      <c r="BX1637" s="58"/>
      <c r="BY1637" s="58"/>
      <c r="BZ1637" s="58"/>
      <c r="CA1637" s="58"/>
      <c r="CB1637" s="58"/>
      <c r="CC1637" s="58"/>
      <c r="CD1637" s="58"/>
      <c r="CE1637" s="58"/>
      <c r="CF1637" s="58"/>
      <c r="CG1637" s="58"/>
      <c r="CH1637" s="58"/>
      <c r="CI1637" s="58"/>
      <c r="CJ1637" s="58"/>
    </row>
    <row r="1638" spans="1:110" s="71" customFormat="1" ht="12.75" customHeight="1" x14ac:dyDescent="0.2">
      <c r="A1638" s="76"/>
      <c r="B1638" s="63"/>
      <c r="C1638" s="60" t="s">
        <v>17</v>
      </c>
      <c r="D1638" s="68"/>
      <c r="E1638" s="70">
        <f t="shared" si="20"/>
        <v>0</v>
      </c>
      <c r="F1638" s="70"/>
      <c r="G1638" s="70"/>
      <c r="H1638" s="68"/>
      <c r="I1638" s="57"/>
      <c r="J1638" s="57"/>
      <c r="K1638" s="57"/>
      <c r="L1638" s="58"/>
      <c r="M1638" s="58"/>
      <c r="N1638" s="58"/>
      <c r="O1638" s="58"/>
      <c r="P1638" s="58"/>
      <c r="Q1638" s="58"/>
      <c r="R1638" s="58"/>
      <c r="S1638" s="58"/>
      <c r="T1638" s="58"/>
      <c r="U1638" s="58"/>
      <c r="V1638" s="58"/>
      <c r="W1638" s="58"/>
      <c r="X1638" s="58"/>
      <c r="Y1638" s="58"/>
      <c r="Z1638" s="58"/>
      <c r="AA1638" s="58"/>
      <c r="AB1638" s="58"/>
      <c r="AC1638" s="58"/>
      <c r="AD1638" s="58"/>
      <c r="AE1638" s="58"/>
      <c r="AF1638" s="58"/>
      <c r="AG1638" s="58"/>
      <c r="AH1638" s="58"/>
      <c r="AI1638" s="58"/>
      <c r="AJ1638" s="58"/>
      <c r="AK1638" s="58"/>
      <c r="AL1638" s="58"/>
      <c r="AM1638" s="58"/>
      <c r="AN1638" s="58"/>
      <c r="AO1638" s="58"/>
      <c r="AP1638" s="58"/>
      <c r="AQ1638" s="58"/>
      <c r="AR1638" s="58"/>
      <c r="AS1638" s="58"/>
      <c r="AT1638" s="58"/>
      <c r="AU1638" s="58"/>
      <c r="AV1638" s="58"/>
      <c r="AW1638" s="58"/>
      <c r="AX1638" s="58"/>
      <c r="AY1638" s="58"/>
      <c r="AZ1638" s="58"/>
      <c r="BA1638" s="58"/>
      <c r="BB1638" s="58"/>
      <c r="BC1638" s="58"/>
      <c r="BD1638" s="58"/>
      <c r="BE1638" s="58"/>
      <c r="BF1638" s="58"/>
      <c r="BG1638" s="58"/>
      <c r="BH1638" s="58"/>
      <c r="BI1638" s="58"/>
      <c r="BJ1638" s="58"/>
      <c r="BK1638" s="58"/>
      <c r="BL1638" s="58"/>
      <c r="BM1638" s="58"/>
      <c r="BN1638" s="58"/>
      <c r="BO1638" s="58"/>
      <c r="BP1638" s="58"/>
      <c r="BQ1638" s="58"/>
      <c r="BR1638" s="58"/>
      <c r="BS1638" s="58"/>
      <c r="BT1638" s="58"/>
      <c r="BU1638" s="58"/>
      <c r="BV1638" s="58"/>
      <c r="BW1638" s="58"/>
      <c r="BX1638" s="58"/>
      <c r="BY1638" s="58"/>
      <c r="BZ1638" s="58"/>
      <c r="CA1638" s="58"/>
      <c r="CB1638" s="58"/>
      <c r="CC1638" s="58"/>
      <c r="CD1638" s="58"/>
      <c r="CE1638" s="58"/>
      <c r="CF1638" s="58"/>
      <c r="CG1638" s="58"/>
      <c r="CH1638" s="58"/>
      <c r="CI1638" s="58"/>
      <c r="CJ1638" s="58"/>
    </row>
    <row r="1639" spans="1:110" s="65" customFormat="1" ht="12.75" customHeight="1" x14ac:dyDescent="0.2">
      <c r="A1639" s="18">
        <v>78</v>
      </c>
      <c r="B1639" s="69" t="s">
        <v>228</v>
      </c>
      <c r="C1639" s="60"/>
      <c r="D1639" s="68"/>
      <c r="E1639" s="64">
        <f t="shared" si="20"/>
        <v>1</v>
      </c>
      <c r="F1639" s="64"/>
      <c r="G1639" s="70">
        <v>1</v>
      </c>
      <c r="H1639" s="68"/>
    </row>
    <row r="1640" spans="1:110" s="57" customFormat="1" ht="12.75" customHeight="1" x14ac:dyDescent="0.2">
      <c r="A1640" s="72"/>
      <c r="B1640" s="73"/>
      <c r="C1640" s="60" t="s">
        <v>17</v>
      </c>
      <c r="D1640" s="61"/>
      <c r="E1640" s="64">
        <f t="shared" si="20"/>
        <v>340.416</v>
      </c>
      <c r="F1640" s="64">
        <f>F1642+F1644+F1646+F1648</f>
        <v>0</v>
      </c>
      <c r="G1640" s="70">
        <f>G1642+G1644+G1646+G1648</f>
        <v>340.416</v>
      </c>
      <c r="H1640" s="61"/>
      <c r="L1640" s="58"/>
      <c r="M1640" s="58"/>
      <c r="N1640" s="58"/>
      <c r="O1640" s="58"/>
      <c r="P1640" s="58"/>
      <c r="Q1640" s="58"/>
      <c r="R1640" s="58"/>
      <c r="S1640" s="58"/>
      <c r="T1640" s="58"/>
      <c r="U1640" s="58"/>
      <c r="V1640" s="58"/>
      <c r="W1640" s="58"/>
      <c r="X1640" s="58"/>
      <c r="Y1640" s="58"/>
      <c r="Z1640" s="58"/>
      <c r="AA1640" s="58"/>
      <c r="AB1640" s="58"/>
      <c r="AC1640" s="58"/>
      <c r="AD1640" s="58"/>
      <c r="AE1640" s="58"/>
      <c r="AF1640" s="58"/>
      <c r="AG1640" s="58"/>
      <c r="AH1640" s="58"/>
      <c r="AI1640" s="58"/>
      <c r="AJ1640" s="58"/>
      <c r="AK1640" s="58"/>
      <c r="AL1640" s="58"/>
      <c r="AM1640" s="58"/>
      <c r="AN1640" s="58"/>
      <c r="AO1640" s="58"/>
      <c r="AP1640" s="58"/>
      <c r="AQ1640" s="58"/>
      <c r="AR1640" s="58"/>
      <c r="AS1640" s="58"/>
      <c r="AT1640" s="58"/>
      <c r="AU1640" s="58"/>
      <c r="AV1640" s="58"/>
      <c r="AW1640" s="58"/>
      <c r="AX1640" s="58"/>
      <c r="AY1640" s="58"/>
      <c r="AZ1640" s="58"/>
      <c r="BA1640" s="58"/>
      <c r="BB1640" s="58"/>
      <c r="BC1640" s="58"/>
      <c r="BD1640" s="58"/>
      <c r="BE1640" s="58"/>
      <c r="BF1640" s="58"/>
      <c r="BG1640" s="58"/>
      <c r="BH1640" s="58"/>
      <c r="BI1640" s="58"/>
      <c r="BJ1640" s="58"/>
      <c r="BK1640" s="58"/>
      <c r="BL1640" s="58"/>
      <c r="BM1640" s="58"/>
      <c r="BN1640" s="58"/>
      <c r="BO1640" s="58"/>
      <c r="BP1640" s="58"/>
      <c r="BQ1640" s="58"/>
      <c r="BR1640" s="58"/>
      <c r="BS1640" s="58"/>
      <c r="BT1640" s="58"/>
      <c r="BU1640" s="58"/>
      <c r="BV1640" s="58"/>
      <c r="BW1640" s="58"/>
      <c r="BX1640" s="58"/>
      <c r="BY1640" s="58"/>
      <c r="BZ1640" s="58"/>
      <c r="CA1640" s="58"/>
      <c r="CB1640" s="58"/>
      <c r="CC1640" s="58"/>
      <c r="CD1640" s="58"/>
      <c r="CE1640" s="58"/>
      <c r="CF1640" s="58"/>
      <c r="CG1640" s="58"/>
      <c r="CH1640" s="58"/>
      <c r="CI1640" s="58"/>
      <c r="CJ1640" s="58"/>
      <c r="CK1640" s="71"/>
      <c r="CL1640" s="71"/>
      <c r="CM1640" s="71"/>
      <c r="CN1640" s="71"/>
      <c r="CO1640" s="71"/>
      <c r="CP1640" s="71"/>
      <c r="CQ1640" s="71"/>
      <c r="CR1640" s="71"/>
      <c r="CS1640" s="71"/>
      <c r="CT1640" s="71"/>
      <c r="CU1640" s="71"/>
      <c r="CV1640" s="71"/>
      <c r="CW1640" s="71"/>
      <c r="CX1640" s="71"/>
      <c r="CY1640" s="71"/>
      <c r="CZ1640" s="71"/>
      <c r="DA1640" s="71"/>
      <c r="DB1640" s="71"/>
      <c r="DC1640" s="71"/>
      <c r="DD1640" s="71"/>
      <c r="DE1640" s="71"/>
      <c r="DF1640" s="71"/>
    </row>
    <row r="1641" spans="1:110" s="57" customFormat="1" ht="12.75" customHeight="1" x14ac:dyDescent="0.2">
      <c r="A1641" s="72"/>
      <c r="B1641" s="63" t="s">
        <v>143</v>
      </c>
      <c r="C1641" s="60" t="s">
        <v>20</v>
      </c>
      <c r="D1641" s="60"/>
      <c r="E1641" s="64">
        <f t="shared" si="20"/>
        <v>0.26400000000000001</v>
      </c>
      <c r="F1641" s="64"/>
      <c r="G1641" s="70">
        <v>0.26400000000000001</v>
      </c>
      <c r="H1641" s="60">
        <v>0</v>
      </c>
      <c r="L1641" s="58"/>
      <c r="M1641" s="58"/>
      <c r="N1641" s="58"/>
      <c r="O1641" s="58"/>
      <c r="P1641" s="58"/>
      <c r="Q1641" s="58"/>
      <c r="R1641" s="58"/>
      <c r="S1641" s="58"/>
      <c r="T1641" s="58"/>
      <c r="U1641" s="58"/>
      <c r="V1641" s="58"/>
      <c r="W1641" s="58"/>
      <c r="X1641" s="58"/>
      <c r="Y1641" s="58"/>
      <c r="Z1641" s="58"/>
      <c r="AA1641" s="58"/>
      <c r="AB1641" s="58"/>
      <c r="AC1641" s="58"/>
      <c r="AD1641" s="58"/>
      <c r="AE1641" s="58"/>
      <c r="AF1641" s="58"/>
      <c r="AG1641" s="58"/>
      <c r="AH1641" s="58"/>
      <c r="AI1641" s="58"/>
      <c r="AJ1641" s="58"/>
      <c r="AK1641" s="58"/>
      <c r="AL1641" s="58"/>
      <c r="AM1641" s="58"/>
      <c r="AN1641" s="58"/>
      <c r="AO1641" s="58"/>
      <c r="AP1641" s="58"/>
      <c r="AQ1641" s="58"/>
      <c r="AR1641" s="58"/>
      <c r="AS1641" s="58"/>
      <c r="AT1641" s="58"/>
      <c r="AU1641" s="58"/>
      <c r="AV1641" s="58"/>
      <c r="AW1641" s="58"/>
      <c r="AX1641" s="58"/>
      <c r="AY1641" s="58"/>
      <c r="AZ1641" s="58"/>
      <c r="BA1641" s="58"/>
      <c r="BB1641" s="58"/>
      <c r="BC1641" s="58"/>
      <c r="BD1641" s="58"/>
      <c r="BE1641" s="58"/>
      <c r="BF1641" s="58"/>
      <c r="BG1641" s="58"/>
      <c r="BH1641" s="58"/>
      <c r="BI1641" s="58"/>
      <c r="BJ1641" s="58"/>
      <c r="BK1641" s="58"/>
      <c r="BL1641" s="58"/>
      <c r="BM1641" s="58"/>
      <c r="BN1641" s="58"/>
      <c r="BO1641" s="58"/>
      <c r="BP1641" s="58"/>
      <c r="BQ1641" s="58"/>
      <c r="BR1641" s="58"/>
      <c r="BS1641" s="58"/>
      <c r="BT1641" s="58"/>
      <c r="BU1641" s="58"/>
      <c r="BV1641" s="58"/>
      <c r="BW1641" s="58"/>
      <c r="BX1641" s="58"/>
      <c r="BY1641" s="58"/>
      <c r="BZ1641" s="58"/>
      <c r="CA1641" s="58"/>
      <c r="CB1641" s="58"/>
      <c r="CC1641" s="58"/>
      <c r="CD1641" s="58"/>
      <c r="CE1641" s="58"/>
      <c r="CF1641" s="58"/>
      <c r="CG1641" s="58"/>
      <c r="CH1641" s="58"/>
      <c r="CI1641" s="58"/>
      <c r="CJ1641" s="58"/>
      <c r="CK1641" s="71"/>
      <c r="CL1641" s="71"/>
      <c r="CM1641" s="71"/>
      <c r="CN1641" s="71"/>
      <c r="CO1641" s="71"/>
      <c r="CP1641" s="71"/>
      <c r="CQ1641" s="71"/>
      <c r="CR1641" s="71"/>
      <c r="CS1641" s="71"/>
      <c r="CT1641" s="71"/>
      <c r="CU1641" s="71"/>
      <c r="CV1641" s="71"/>
      <c r="CW1641" s="71"/>
      <c r="CX1641" s="71"/>
      <c r="CY1641" s="71"/>
      <c r="CZ1641" s="71"/>
      <c r="DA1641" s="71"/>
      <c r="DB1641" s="71"/>
      <c r="DC1641" s="71"/>
      <c r="DD1641" s="71"/>
      <c r="DE1641" s="71"/>
      <c r="DF1641" s="71"/>
    </row>
    <row r="1642" spans="1:110" s="57" customFormat="1" ht="12.75" customHeight="1" x14ac:dyDescent="0.2">
      <c r="A1642" s="72"/>
      <c r="B1642" s="63"/>
      <c r="C1642" s="60" t="s">
        <v>17</v>
      </c>
      <c r="D1642" s="60"/>
      <c r="E1642" s="64">
        <f t="shared" si="20"/>
        <v>340.416</v>
      </c>
      <c r="F1642" s="64"/>
      <c r="G1642" s="70">
        <v>340.416</v>
      </c>
      <c r="H1642" s="60"/>
      <c r="L1642" s="58"/>
      <c r="M1642" s="58"/>
      <c r="N1642" s="58"/>
      <c r="O1642" s="58"/>
      <c r="P1642" s="58"/>
      <c r="Q1642" s="58"/>
      <c r="R1642" s="58"/>
      <c r="S1642" s="58"/>
      <c r="T1642" s="58"/>
      <c r="U1642" s="58"/>
      <c r="V1642" s="58"/>
      <c r="W1642" s="58"/>
      <c r="X1642" s="58"/>
      <c r="Y1642" s="58"/>
      <c r="Z1642" s="58"/>
      <c r="AA1642" s="58"/>
      <c r="AB1642" s="58"/>
      <c r="AC1642" s="58"/>
      <c r="AD1642" s="58"/>
      <c r="AE1642" s="58"/>
      <c r="AF1642" s="58"/>
      <c r="AG1642" s="58"/>
      <c r="AH1642" s="58"/>
      <c r="AI1642" s="58"/>
      <c r="AJ1642" s="58"/>
      <c r="AK1642" s="58"/>
      <c r="AL1642" s="58"/>
      <c r="AM1642" s="58"/>
      <c r="AN1642" s="58"/>
      <c r="AO1642" s="58"/>
      <c r="AP1642" s="58"/>
      <c r="AQ1642" s="58"/>
      <c r="AR1642" s="58"/>
      <c r="AS1642" s="58"/>
      <c r="AT1642" s="58"/>
      <c r="AU1642" s="58"/>
      <c r="AV1642" s="58"/>
      <c r="AW1642" s="58"/>
      <c r="AX1642" s="58"/>
      <c r="AY1642" s="58"/>
      <c r="AZ1642" s="58"/>
      <c r="BA1642" s="58"/>
      <c r="BB1642" s="58"/>
      <c r="BC1642" s="58"/>
      <c r="BD1642" s="58"/>
      <c r="BE1642" s="58"/>
      <c r="BF1642" s="58"/>
      <c r="BG1642" s="58"/>
      <c r="BH1642" s="58"/>
      <c r="BI1642" s="58"/>
      <c r="BJ1642" s="58"/>
      <c r="BK1642" s="58"/>
      <c r="BL1642" s="58"/>
      <c r="BM1642" s="58"/>
      <c r="BN1642" s="58"/>
      <c r="BO1642" s="58"/>
      <c r="BP1642" s="58"/>
      <c r="BQ1642" s="58"/>
      <c r="BR1642" s="58"/>
      <c r="BS1642" s="58"/>
      <c r="BT1642" s="58"/>
      <c r="BU1642" s="58"/>
      <c r="BV1642" s="58"/>
      <c r="BW1642" s="58"/>
      <c r="BX1642" s="58"/>
      <c r="BY1642" s="58"/>
      <c r="BZ1642" s="58"/>
      <c r="CA1642" s="58"/>
      <c r="CB1642" s="58"/>
      <c r="CC1642" s="58"/>
      <c r="CD1642" s="58"/>
      <c r="CE1642" s="58"/>
      <c r="CF1642" s="58"/>
      <c r="CG1642" s="58"/>
      <c r="CH1642" s="58"/>
      <c r="CI1642" s="58"/>
      <c r="CJ1642" s="58"/>
      <c r="CK1642" s="71"/>
      <c r="CL1642" s="71"/>
      <c r="CM1642" s="71"/>
      <c r="CN1642" s="71"/>
      <c r="CO1642" s="71"/>
      <c r="CP1642" s="71"/>
      <c r="CQ1642" s="71"/>
      <c r="CR1642" s="71"/>
      <c r="CS1642" s="71"/>
      <c r="CT1642" s="71"/>
      <c r="CU1642" s="71"/>
      <c r="CV1642" s="71"/>
      <c r="CW1642" s="71"/>
      <c r="CX1642" s="71"/>
      <c r="CY1642" s="71"/>
      <c r="CZ1642" s="71"/>
      <c r="DA1642" s="71"/>
      <c r="DB1642" s="71"/>
      <c r="DC1642" s="71"/>
      <c r="DD1642" s="71"/>
      <c r="DE1642" s="71"/>
      <c r="DF1642" s="71"/>
    </row>
    <row r="1643" spans="1:110" s="57" customFormat="1" ht="12.75" customHeight="1" x14ac:dyDescent="0.2">
      <c r="A1643" s="72"/>
      <c r="B1643" s="63" t="s">
        <v>145</v>
      </c>
      <c r="C1643" s="60" t="s">
        <v>20</v>
      </c>
      <c r="D1643" s="60"/>
      <c r="E1643" s="64">
        <f t="shared" si="20"/>
        <v>0</v>
      </c>
      <c r="F1643" s="64"/>
      <c r="G1643" s="70"/>
      <c r="H1643" s="60"/>
      <c r="L1643" s="58"/>
      <c r="M1643" s="58"/>
      <c r="N1643" s="58"/>
      <c r="O1643" s="58"/>
      <c r="P1643" s="58"/>
      <c r="Q1643" s="58"/>
      <c r="R1643" s="58"/>
      <c r="S1643" s="58"/>
      <c r="T1643" s="58"/>
      <c r="U1643" s="58"/>
      <c r="V1643" s="58"/>
      <c r="W1643" s="58"/>
      <c r="X1643" s="58"/>
      <c r="Y1643" s="58"/>
      <c r="Z1643" s="58"/>
      <c r="AA1643" s="58"/>
      <c r="AB1643" s="58"/>
      <c r="AC1643" s="58"/>
      <c r="AD1643" s="58"/>
      <c r="AE1643" s="58"/>
      <c r="AF1643" s="58"/>
      <c r="AG1643" s="58"/>
      <c r="AH1643" s="58"/>
      <c r="AI1643" s="58"/>
      <c r="AJ1643" s="58"/>
      <c r="AK1643" s="58"/>
      <c r="AL1643" s="58"/>
      <c r="AM1643" s="58"/>
      <c r="AN1643" s="58"/>
      <c r="AO1643" s="58"/>
      <c r="AP1643" s="58"/>
      <c r="AQ1643" s="58"/>
      <c r="AR1643" s="58"/>
      <c r="AS1643" s="58"/>
      <c r="AT1643" s="58"/>
      <c r="AU1643" s="58"/>
      <c r="AV1643" s="58"/>
      <c r="AW1643" s="58"/>
      <c r="AX1643" s="58"/>
      <c r="AY1643" s="58"/>
      <c r="AZ1643" s="58"/>
      <c r="BA1643" s="58"/>
      <c r="BB1643" s="58"/>
      <c r="BC1643" s="58"/>
      <c r="BD1643" s="58"/>
      <c r="BE1643" s="58"/>
      <c r="BF1643" s="58"/>
      <c r="BG1643" s="58"/>
      <c r="BH1643" s="58"/>
      <c r="BI1643" s="58"/>
      <c r="BJ1643" s="58"/>
      <c r="BK1643" s="58"/>
      <c r="BL1643" s="58"/>
      <c r="BM1643" s="58"/>
      <c r="BN1643" s="58"/>
      <c r="BO1643" s="58"/>
      <c r="BP1643" s="58"/>
      <c r="BQ1643" s="58"/>
      <c r="BR1643" s="58"/>
      <c r="BS1643" s="58"/>
      <c r="BT1643" s="58"/>
      <c r="BU1643" s="58"/>
      <c r="BV1643" s="58"/>
      <c r="BW1643" s="58"/>
      <c r="BX1643" s="58"/>
      <c r="BY1643" s="58"/>
      <c r="BZ1643" s="58"/>
      <c r="CA1643" s="58"/>
      <c r="CB1643" s="58"/>
      <c r="CC1643" s="58"/>
      <c r="CD1643" s="58"/>
      <c r="CE1643" s="58"/>
      <c r="CF1643" s="58"/>
      <c r="CG1643" s="58"/>
      <c r="CH1643" s="58"/>
      <c r="CI1643" s="58"/>
      <c r="CJ1643" s="58"/>
      <c r="CK1643" s="71"/>
      <c r="CL1643" s="71"/>
      <c r="CM1643" s="71"/>
      <c r="CN1643" s="71"/>
      <c r="CO1643" s="71"/>
      <c r="CP1643" s="71"/>
      <c r="CQ1643" s="71"/>
      <c r="CR1643" s="71"/>
      <c r="CS1643" s="71"/>
      <c r="CT1643" s="71"/>
      <c r="CU1643" s="71"/>
      <c r="CV1643" s="71"/>
      <c r="CW1643" s="71"/>
      <c r="CX1643" s="71"/>
      <c r="CY1643" s="71"/>
      <c r="CZ1643" s="71"/>
      <c r="DA1643" s="71"/>
      <c r="DB1643" s="71"/>
      <c r="DC1643" s="71"/>
      <c r="DD1643" s="71"/>
      <c r="DE1643" s="71"/>
      <c r="DF1643" s="71"/>
    </row>
    <row r="1644" spans="1:110" s="57" customFormat="1" ht="12.75" customHeight="1" x14ac:dyDescent="0.2">
      <c r="A1644" s="72"/>
      <c r="B1644" s="63"/>
      <c r="C1644" s="60" t="s">
        <v>17</v>
      </c>
      <c r="D1644" s="60"/>
      <c r="E1644" s="64">
        <f t="shared" si="20"/>
        <v>0</v>
      </c>
      <c r="F1644" s="64"/>
      <c r="G1644" s="70"/>
      <c r="H1644" s="60"/>
      <c r="L1644" s="58"/>
      <c r="M1644" s="58"/>
      <c r="N1644" s="58"/>
      <c r="O1644" s="58"/>
      <c r="P1644" s="58"/>
      <c r="Q1644" s="58"/>
      <c r="R1644" s="58"/>
      <c r="S1644" s="58"/>
      <c r="T1644" s="58"/>
      <c r="U1644" s="58"/>
      <c r="V1644" s="58"/>
      <c r="W1644" s="58"/>
      <c r="X1644" s="58"/>
      <c r="Y1644" s="58"/>
      <c r="Z1644" s="58"/>
      <c r="AA1644" s="58"/>
      <c r="AB1644" s="58"/>
      <c r="AC1644" s="58"/>
      <c r="AD1644" s="58"/>
      <c r="AE1644" s="58"/>
      <c r="AF1644" s="58"/>
      <c r="AG1644" s="58"/>
      <c r="AH1644" s="58"/>
      <c r="AI1644" s="58"/>
      <c r="AJ1644" s="58"/>
      <c r="AK1644" s="58"/>
      <c r="AL1644" s="58"/>
      <c r="AM1644" s="58"/>
      <c r="AN1644" s="58"/>
      <c r="AO1644" s="58"/>
      <c r="AP1644" s="58"/>
      <c r="AQ1644" s="58"/>
      <c r="AR1644" s="58"/>
      <c r="AS1644" s="58"/>
      <c r="AT1644" s="58"/>
      <c r="AU1644" s="58"/>
      <c r="AV1644" s="58"/>
      <c r="AW1644" s="58"/>
      <c r="AX1644" s="58"/>
      <c r="AY1644" s="58"/>
      <c r="AZ1644" s="58"/>
      <c r="BA1644" s="58"/>
      <c r="BB1644" s="58"/>
      <c r="BC1644" s="58"/>
      <c r="BD1644" s="58"/>
      <c r="BE1644" s="58"/>
      <c r="BF1644" s="58"/>
      <c r="BG1644" s="58"/>
      <c r="BH1644" s="58"/>
      <c r="BI1644" s="58"/>
      <c r="BJ1644" s="58"/>
      <c r="BK1644" s="58"/>
      <c r="BL1644" s="58"/>
      <c r="BM1644" s="58"/>
      <c r="BN1644" s="58"/>
      <c r="BO1644" s="58"/>
      <c r="BP1644" s="58"/>
      <c r="BQ1644" s="58"/>
      <c r="BR1644" s="58"/>
      <c r="BS1644" s="58"/>
      <c r="BT1644" s="58"/>
      <c r="BU1644" s="58"/>
      <c r="BV1644" s="58"/>
      <c r="BW1644" s="58"/>
      <c r="BX1644" s="58"/>
      <c r="BY1644" s="58"/>
      <c r="BZ1644" s="58"/>
      <c r="CA1644" s="58"/>
      <c r="CB1644" s="58"/>
      <c r="CC1644" s="58"/>
      <c r="CD1644" s="58"/>
      <c r="CE1644" s="58"/>
      <c r="CF1644" s="58"/>
      <c r="CG1644" s="58"/>
      <c r="CH1644" s="58"/>
      <c r="CI1644" s="58"/>
      <c r="CJ1644" s="58"/>
      <c r="CK1644" s="71"/>
      <c r="CL1644" s="71"/>
      <c r="CM1644" s="71"/>
      <c r="CN1644" s="71"/>
      <c r="CO1644" s="71"/>
      <c r="CP1644" s="71"/>
      <c r="CQ1644" s="71"/>
      <c r="CR1644" s="71"/>
      <c r="CS1644" s="71"/>
      <c r="CT1644" s="71"/>
      <c r="CU1644" s="71"/>
      <c r="CV1644" s="71"/>
      <c r="CW1644" s="71"/>
      <c r="CX1644" s="71"/>
      <c r="CY1644" s="71"/>
      <c r="CZ1644" s="71"/>
      <c r="DA1644" s="71"/>
      <c r="DB1644" s="71"/>
      <c r="DC1644" s="71"/>
      <c r="DD1644" s="71"/>
      <c r="DE1644" s="71"/>
      <c r="DF1644" s="71"/>
    </row>
    <row r="1645" spans="1:110" s="57" customFormat="1" ht="12.75" customHeight="1" x14ac:dyDescent="0.2">
      <c r="A1645" s="72"/>
      <c r="B1645" s="67" t="s">
        <v>147</v>
      </c>
      <c r="C1645" s="60" t="s">
        <v>148</v>
      </c>
      <c r="D1645" s="60"/>
      <c r="E1645" s="64">
        <f t="shared" si="20"/>
        <v>0</v>
      </c>
      <c r="F1645" s="64"/>
      <c r="G1645" s="70"/>
      <c r="H1645" s="60"/>
      <c r="L1645" s="58"/>
      <c r="M1645" s="58"/>
      <c r="N1645" s="58"/>
      <c r="O1645" s="58"/>
      <c r="P1645" s="58"/>
      <c r="Q1645" s="58"/>
      <c r="R1645" s="58"/>
      <c r="S1645" s="58"/>
      <c r="T1645" s="58"/>
      <c r="U1645" s="58"/>
      <c r="V1645" s="58"/>
      <c r="W1645" s="58"/>
      <c r="X1645" s="58"/>
      <c r="Y1645" s="58"/>
      <c r="Z1645" s="58"/>
      <c r="AA1645" s="58"/>
      <c r="AB1645" s="58"/>
      <c r="AC1645" s="58"/>
      <c r="AD1645" s="58"/>
      <c r="AE1645" s="58"/>
      <c r="AF1645" s="58"/>
      <c r="AG1645" s="58"/>
      <c r="AH1645" s="58"/>
      <c r="AI1645" s="58"/>
      <c r="AJ1645" s="58"/>
      <c r="AK1645" s="58"/>
      <c r="AL1645" s="58"/>
      <c r="AM1645" s="58"/>
      <c r="AN1645" s="58"/>
      <c r="AO1645" s="58"/>
      <c r="AP1645" s="58"/>
      <c r="AQ1645" s="58"/>
      <c r="AR1645" s="58"/>
      <c r="AS1645" s="58"/>
      <c r="AT1645" s="58"/>
      <c r="AU1645" s="58"/>
      <c r="AV1645" s="58"/>
      <c r="AW1645" s="58"/>
      <c r="AX1645" s="58"/>
      <c r="AY1645" s="58"/>
      <c r="AZ1645" s="58"/>
      <c r="BA1645" s="58"/>
      <c r="BB1645" s="58"/>
      <c r="BC1645" s="58"/>
      <c r="BD1645" s="58"/>
      <c r="BE1645" s="58"/>
      <c r="BF1645" s="58"/>
      <c r="BG1645" s="58"/>
      <c r="BH1645" s="58"/>
      <c r="BI1645" s="58"/>
      <c r="BJ1645" s="58"/>
      <c r="BK1645" s="58"/>
      <c r="BL1645" s="58"/>
      <c r="BM1645" s="58"/>
      <c r="BN1645" s="58"/>
      <c r="BO1645" s="58"/>
      <c r="BP1645" s="58"/>
      <c r="BQ1645" s="58"/>
      <c r="BR1645" s="58"/>
      <c r="BS1645" s="58"/>
      <c r="BT1645" s="58"/>
      <c r="BU1645" s="58"/>
      <c r="BV1645" s="58"/>
      <c r="BW1645" s="58"/>
      <c r="BX1645" s="58"/>
      <c r="BY1645" s="58"/>
      <c r="BZ1645" s="58"/>
      <c r="CA1645" s="58"/>
      <c r="CB1645" s="58"/>
      <c r="CC1645" s="58"/>
      <c r="CD1645" s="58"/>
      <c r="CE1645" s="58"/>
      <c r="CF1645" s="58"/>
      <c r="CG1645" s="58"/>
      <c r="CH1645" s="58"/>
      <c r="CI1645" s="58"/>
      <c r="CJ1645" s="58"/>
      <c r="CK1645" s="71"/>
      <c r="CL1645" s="71"/>
      <c r="CM1645" s="71"/>
      <c r="CN1645" s="71"/>
      <c r="CO1645" s="71"/>
      <c r="CP1645" s="71"/>
      <c r="CQ1645" s="71"/>
      <c r="CR1645" s="71"/>
      <c r="CS1645" s="71"/>
      <c r="CT1645" s="71"/>
      <c r="CU1645" s="71"/>
      <c r="CV1645" s="71"/>
      <c r="CW1645" s="71"/>
      <c r="CX1645" s="71"/>
      <c r="CY1645" s="71"/>
      <c r="CZ1645" s="71"/>
      <c r="DA1645" s="71"/>
      <c r="DB1645" s="71"/>
      <c r="DC1645" s="71"/>
      <c r="DD1645" s="71"/>
      <c r="DE1645" s="71"/>
      <c r="DF1645" s="71"/>
    </row>
    <row r="1646" spans="1:110" s="57" customFormat="1" ht="12.75" customHeight="1" x14ac:dyDescent="0.2">
      <c r="A1646" s="72"/>
      <c r="B1646" s="67"/>
      <c r="C1646" s="60" t="s">
        <v>17</v>
      </c>
      <c r="D1646" s="60"/>
      <c r="E1646" s="64">
        <f t="shared" si="20"/>
        <v>0</v>
      </c>
      <c r="F1646" s="64"/>
      <c r="G1646" s="70"/>
      <c r="H1646" s="60"/>
      <c r="L1646" s="58"/>
      <c r="M1646" s="58"/>
      <c r="N1646" s="58"/>
      <c r="O1646" s="58"/>
      <c r="P1646" s="58"/>
      <c r="Q1646" s="58"/>
      <c r="R1646" s="58"/>
      <c r="S1646" s="58"/>
      <c r="T1646" s="58"/>
      <c r="U1646" s="58"/>
      <c r="V1646" s="58"/>
      <c r="W1646" s="58"/>
      <c r="X1646" s="58"/>
      <c r="Y1646" s="58"/>
      <c r="Z1646" s="58"/>
      <c r="AA1646" s="58"/>
      <c r="AB1646" s="58"/>
      <c r="AC1646" s="58"/>
      <c r="AD1646" s="58"/>
      <c r="AE1646" s="58"/>
      <c r="AF1646" s="58"/>
      <c r="AG1646" s="58"/>
      <c r="AH1646" s="58"/>
      <c r="AI1646" s="58"/>
      <c r="AJ1646" s="58"/>
      <c r="AK1646" s="58"/>
      <c r="AL1646" s="58"/>
      <c r="AM1646" s="58"/>
      <c r="AN1646" s="58"/>
      <c r="AO1646" s="58"/>
      <c r="AP1646" s="58"/>
      <c r="AQ1646" s="58"/>
      <c r="AR1646" s="58"/>
      <c r="AS1646" s="58"/>
      <c r="AT1646" s="58"/>
      <c r="AU1646" s="58"/>
      <c r="AV1646" s="58"/>
      <c r="AW1646" s="58"/>
      <c r="AX1646" s="58"/>
      <c r="AY1646" s="58"/>
      <c r="AZ1646" s="58"/>
      <c r="BA1646" s="58"/>
      <c r="BB1646" s="58"/>
      <c r="BC1646" s="58"/>
      <c r="BD1646" s="58"/>
      <c r="BE1646" s="58"/>
      <c r="BF1646" s="58"/>
      <c r="BG1646" s="58"/>
      <c r="BH1646" s="58"/>
      <c r="BI1646" s="58"/>
      <c r="BJ1646" s="58"/>
      <c r="BK1646" s="58"/>
      <c r="BL1646" s="58"/>
      <c r="BM1646" s="58"/>
      <c r="BN1646" s="58"/>
      <c r="BO1646" s="58"/>
      <c r="BP1646" s="58"/>
      <c r="BQ1646" s="58"/>
      <c r="BR1646" s="58"/>
      <c r="BS1646" s="58"/>
      <c r="BT1646" s="58"/>
      <c r="BU1646" s="58"/>
      <c r="BV1646" s="58"/>
      <c r="BW1646" s="58"/>
      <c r="BX1646" s="58"/>
      <c r="BY1646" s="58"/>
      <c r="BZ1646" s="58"/>
      <c r="CA1646" s="58"/>
      <c r="CB1646" s="58"/>
      <c r="CC1646" s="58"/>
      <c r="CD1646" s="58"/>
      <c r="CE1646" s="58"/>
      <c r="CF1646" s="58"/>
      <c r="CG1646" s="58"/>
      <c r="CH1646" s="58"/>
      <c r="CI1646" s="58"/>
      <c r="CJ1646" s="58"/>
      <c r="CK1646" s="71"/>
      <c r="CL1646" s="71"/>
      <c r="CM1646" s="71"/>
      <c r="CN1646" s="71"/>
      <c r="CO1646" s="71"/>
      <c r="CP1646" s="71"/>
      <c r="CQ1646" s="71"/>
      <c r="CR1646" s="71"/>
      <c r="CS1646" s="71"/>
      <c r="CT1646" s="71"/>
      <c r="CU1646" s="71"/>
      <c r="CV1646" s="71"/>
      <c r="CW1646" s="71"/>
      <c r="CX1646" s="71"/>
      <c r="CY1646" s="71"/>
      <c r="CZ1646" s="71"/>
      <c r="DA1646" s="71"/>
      <c r="DB1646" s="71"/>
      <c r="DC1646" s="71"/>
      <c r="DD1646" s="71"/>
      <c r="DE1646" s="71"/>
      <c r="DF1646" s="71"/>
    </row>
    <row r="1647" spans="1:110" s="57" customFormat="1" ht="12.75" customHeight="1" x14ac:dyDescent="0.2">
      <c r="A1647" s="72"/>
      <c r="B1647" s="63" t="s">
        <v>150</v>
      </c>
      <c r="C1647" s="60" t="s">
        <v>64</v>
      </c>
      <c r="D1647" s="68"/>
      <c r="E1647" s="64">
        <f t="shared" si="20"/>
        <v>0</v>
      </c>
      <c r="F1647" s="64"/>
      <c r="G1647" s="70"/>
      <c r="H1647" s="68"/>
      <c r="L1647" s="58"/>
      <c r="M1647" s="58"/>
      <c r="N1647" s="58"/>
      <c r="O1647" s="58"/>
      <c r="P1647" s="58"/>
      <c r="Q1647" s="58"/>
      <c r="R1647" s="58"/>
      <c r="S1647" s="58"/>
      <c r="T1647" s="58"/>
      <c r="U1647" s="58"/>
      <c r="V1647" s="58"/>
      <c r="W1647" s="58"/>
      <c r="X1647" s="58"/>
      <c r="Y1647" s="58"/>
      <c r="Z1647" s="58"/>
      <c r="AA1647" s="58"/>
      <c r="AB1647" s="58"/>
      <c r="AC1647" s="58"/>
      <c r="AD1647" s="58"/>
      <c r="AE1647" s="58"/>
      <c r="AF1647" s="58"/>
      <c r="AG1647" s="58"/>
      <c r="AH1647" s="58"/>
      <c r="AI1647" s="58"/>
      <c r="AJ1647" s="58"/>
      <c r="AK1647" s="58"/>
      <c r="AL1647" s="58"/>
      <c r="AM1647" s="58"/>
      <c r="AN1647" s="58"/>
      <c r="AO1647" s="58"/>
      <c r="AP1647" s="58"/>
      <c r="AQ1647" s="58"/>
      <c r="AR1647" s="58"/>
      <c r="AS1647" s="58"/>
      <c r="AT1647" s="58"/>
      <c r="AU1647" s="58"/>
      <c r="AV1647" s="58"/>
      <c r="AW1647" s="58"/>
      <c r="AX1647" s="58"/>
      <c r="AY1647" s="58"/>
      <c r="AZ1647" s="58"/>
      <c r="BA1647" s="58"/>
      <c r="BB1647" s="58"/>
      <c r="BC1647" s="58"/>
      <c r="BD1647" s="58"/>
      <c r="BE1647" s="58"/>
      <c r="BF1647" s="58"/>
      <c r="BG1647" s="58"/>
      <c r="BH1647" s="58"/>
      <c r="BI1647" s="58"/>
      <c r="BJ1647" s="58"/>
      <c r="BK1647" s="58"/>
      <c r="BL1647" s="58"/>
      <c r="BM1647" s="58"/>
      <c r="BN1647" s="58"/>
      <c r="BO1647" s="58"/>
      <c r="BP1647" s="58"/>
      <c r="BQ1647" s="58"/>
      <c r="BR1647" s="58"/>
      <c r="BS1647" s="58"/>
      <c r="BT1647" s="58"/>
      <c r="BU1647" s="58"/>
      <c r="BV1647" s="58"/>
      <c r="BW1647" s="58"/>
      <c r="BX1647" s="58"/>
      <c r="BY1647" s="58"/>
      <c r="BZ1647" s="58"/>
      <c r="CA1647" s="58"/>
      <c r="CB1647" s="58"/>
      <c r="CC1647" s="58"/>
      <c r="CD1647" s="58"/>
      <c r="CE1647" s="58"/>
      <c r="CF1647" s="58"/>
      <c r="CG1647" s="58"/>
      <c r="CH1647" s="58"/>
      <c r="CI1647" s="58"/>
      <c r="CJ1647" s="58"/>
      <c r="CK1647" s="71"/>
      <c r="CL1647" s="71"/>
      <c r="CM1647" s="71"/>
      <c r="CN1647" s="71"/>
      <c r="CO1647" s="71"/>
      <c r="CP1647" s="71"/>
      <c r="CQ1647" s="71"/>
      <c r="CR1647" s="71"/>
      <c r="CS1647" s="71"/>
      <c r="CT1647" s="71"/>
      <c r="CU1647" s="71"/>
      <c r="CV1647" s="71"/>
      <c r="CW1647" s="71"/>
      <c r="CX1647" s="71"/>
      <c r="CY1647" s="71"/>
      <c r="CZ1647" s="71"/>
      <c r="DA1647" s="71"/>
      <c r="DB1647" s="71"/>
      <c r="DC1647" s="71"/>
      <c r="DD1647" s="71"/>
      <c r="DE1647" s="71"/>
      <c r="DF1647" s="71"/>
    </row>
    <row r="1648" spans="1:110" s="57" customFormat="1" ht="12.75" customHeight="1" x14ac:dyDescent="0.2">
      <c r="A1648" s="76"/>
      <c r="B1648" s="63"/>
      <c r="C1648" s="60" t="s">
        <v>17</v>
      </c>
      <c r="D1648" s="68"/>
      <c r="E1648" s="64">
        <f t="shared" si="20"/>
        <v>0</v>
      </c>
      <c r="F1648" s="64"/>
      <c r="G1648" s="70"/>
      <c r="H1648" s="68"/>
      <c r="L1648" s="58"/>
      <c r="M1648" s="58"/>
      <c r="N1648" s="58"/>
      <c r="O1648" s="58"/>
      <c r="P1648" s="58"/>
      <c r="Q1648" s="58"/>
      <c r="R1648" s="58"/>
      <c r="S1648" s="58"/>
      <c r="T1648" s="58"/>
      <c r="U1648" s="58"/>
      <c r="V1648" s="58"/>
      <c r="W1648" s="58"/>
      <c r="X1648" s="58"/>
      <c r="Y1648" s="58"/>
      <c r="Z1648" s="58"/>
      <c r="AA1648" s="58"/>
      <c r="AB1648" s="58"/>
      <c r="AC1648" s="58"/>
      <c r="AD1648" s="58"/>
      <c r="AE1648" s="58"/>
      <c r="AF1648" s="58"/>
      <c r="AG1648" s="58"/>
      <c r="AH1648" s="58"/>
      <c r="AI1648" s="58"/>
      <c r="AJ1648" s="58"/>
      <c r="AK1648" s="58"/>
      <c r="AL1648" s="58"/>
      <c r="AM1648" s="58"/>
      <c r="AN1648" s="58"/>
      <c r="AO1648" s="58"/>
      <c r="AP1648" s="58"/>
      <c r="AQ1648" s="58"/>
      <c r="AR1648" s="58"/>
      <c r="AS1648" s="58"/>
      <c r="AT1648" s="58"/>
      <c r="AU1648" s="58"/>
      <c r="AV1648" s="58"/>
      <c r="AW1648" s="58"/>
      <c r="AX1648" s="58"/>
      <c r="AY1648" s="58"/>
      <c r="AZ1648" s="58"/>
      <c r="BA1648" s="58"/>
      <c r="BB1648" s="58"/>
      <c r="BC1648" s="58"/>
      <c r="BD1648" s="58"/>
      <c r="BE1648" s="58"/>
      <c r="BF1648" s="58"/>
      <c r="BG1648" s="58"/>
      <c r="BH1648" s="58"/>
      <c r="BI1648" s="58"/>
      <c r="BJ1648" s="58"/>
      <c r="BK1648" s="58"/>
      <c r="BL1648" s="58"/>
      <c r="BM1648" s="58"/>
      <c r="BN1648" s="58"/>
      <c r="BO1648" s="58"/>
      <c r="BP1648" s="58"/>
      <c r="BQ1648" s="58"/>
      <c r="BR1648" s="58"/>
      <c r="BS1648" s="58"/>
      <c r="BT1648" s="58"/>
      <c r="BU1648" s="58"/>
      <c r="BV1648" s="58"/>
      <c r="BW1648" s="58"/>
      <c r="BX1648" s="58"/>
      <c r="BY1648" s="58"/>
      <c r="BZ1648" s="58"/>
      <c r="CA1648" s="58"/>
      <c r="CB1648" s="58"/>
      <c r="CC1648" s="58"/>
      <c r="CD1648" s="58"/>
      <c r="CE1648" s="58"/>
      <c r="CF1648" s="58"/>
      <c r="CG1648" s="58"/>
      <c r="CH1648" s="58"/>
      <c r="CI1648" s="58"/>
      <c r="CJ1648" s="58"/>
      <c r="CK1648" s="71"/>
      <c r="CL1648" s="71"/>
      <c r="CM1648" s="71"/>
      <c r="CN1648" s="71"/>
      <c r="CO1648" s="71"/>
      <c r="CP1648" s="71"/>
      <c r="CQ1648" s="71"/>
      <c r="CR1648" s="71"/>
      <c r="CS1648" s="71"/>
      <c r="CT1648" s="71"/>
      <c r="CU1648" s="71"/>
      <c r="CV1648" s="71"/>
      <c r="CW1648" s="71"/>
      <c r="CX1648" s="71"/>
      <c r="CY1648" s="71"/>
      <c r="CZ1648" s="71"/>
      <c r="DA1648" s="71"/>
      <c r="DB1648" s="71"/>
      <c r="DC1648" s="71"/>
      <c r="DD1648" s="71"/>
      <c r="DE1648" s="71"/>
      <c r="DF1648" s="71"/>
    </row>
    <row r="1649" spans="1:110" s="65" customFormat="1" ht="12.75" customHeight="1" x14ac:dyDescent="0.2">
      <c r="A1649" s="18">
        <v>79</v>
      </c>
      <c r="B1649" s="69" t="s">
        <v>229</v>
      </c>
      <c r="C1649" s="60"/>
      <c r="D1649" s="68"/>
      <c r="E1649" s="64">
        <f t="shared" si="20"/>
        <v>1</v>
      </c>
      <c r="F1649" s="64">
        <v>1</v>
      </c>
      <c r="G1649" s="70"/>
      <c r="H1649" s="68"/>
    </row>
    <row r="1650" spans="1:110" s="57" customFormat="1" ht="12.75" customHeight="1" x14ac:dyDescent="0.2">
      <c r="A1650" s="72"/>
      <c r="B1650" s="73"/>
      <c r="C1650" s="60" t="s">
        <v>17</v>
      </c>
      <c r="D1650" s="61"/>
      <c r="E1650" s="64">
        <f t="shared" si="20"/>
        <v>42.408999999999999</v>
      </c>
      <c r="F1650" s="64">
        <f>F1652+F1654+F1656+F1658</f>
        <v>42.408999999999999</v>
      </c>
      <c r="G1650" s="70">
        <f>G1652+G1654+G1656+G1658</f>
        <v>0</v>
      </c>
      <c r="H1650" s="61" t="s">
        <v>230</v>
      </c>
      <c r="L1650" s="58"/>
      <c r="M1650" s="58"/>
      <c r="N1650" s="58"/>
      <c r="O1650" s="58"/>
      <c r="P1650" s="58"/>
      <c r="Q1650" s="58"/>
      <c r="R1650" s="58"/>
      <c r="S1650" s="58"/>
      <c r="T1650" s="58"/>
      <c r="U1650" s="58"/>
      <c r="V1650" s="58"/>
      <c r="W1650" s="58"/>
      <c r="X1650" s="58"/>
      <c r="Y1650" s="58"/>
      <c r="Z1650" s="58"/>
      <c r="AA1650" s="58"/>
      <c r="AB1650" s="58"/>
      <c r="AC1650" s="58"/>
      <c r="AD1650" s="58"/>
      <c r="AE1650" s="58"/>
      <c r="AF1650" s="58"/>
      <c r="AG1650" s="58"/>
      <c r="AH1650" s="58"/>
      <c r="AI1650" s="58"/>
      <c r="AJ1650" s="58"/>
      <c r="AK1650" s="58"/>
      <c r="AL1650" s="58"/>
      <c r="AM1650" s="58"/>
      <c r="AN1650" s="58"/>
      <c r="AO1650" s="58"/>
      <c r="AP1650" s="58"/>
      <c r="AQ1650" s="58"/>
      <c r="AR1650" s="58"/>
      <c r="AS1650" s="58"/>
      <c r="AT1650" s="58"/>
      <c r="AU1650" s="58"/>
      <c r="AV1650" s="58"/>
      <c r="AW1650" s="58"/>
      <c r="AX1650" s="58"/>
      <c r="AY1650" s="58"/>
      <c r="AZ1650" s="58"/>
      <c r="BA1650" s="58"/>
      <c r="BB1650" s="58"/>
      <c r="BC1650" s="58"/>
      <c r="BD1650" s="58"/>
      <c r="BE1650" s="58"/>
      <c r="BF1650" s="58"/>
      <c r="BG1650" s="58"/>
      <c r="BH1650" s="58"/>
      <c r="BI1650" s="58"/>
      <c r="BJ1650" s="58"/>
      <c r="BK1650" s="58"/>
      <c r="BL1650" s="58"/>
      <c r="BM1650" s="58"/>
      <c r="BN1650" s="58"/>
      <c r="BO1650" s="58"/>
      <c r="BP1650" s="58"/>
      <c r="BQ1650" s="58"/>
      <c r="BR1650" s="58"/>
      <c r="BS1650" s="58"/>
      <c r="BT1650" s="58"/>
      <c r="BU1650" s="58"/>
      <c r="BV1650" s="58"/>
      <c r="BW1650" s="58"/>
      <c r="BX1650" s="58"/>
      <c r="BY1650" s="58"/>
      <c r="BZ1650" s="58"/>
      <c r="CA1650" s="58"/>
      <c r="CB1650" s="58"/>
      <c r="CC1650" s="58"/>
      <c r="CD1650" s="58"/>
      <c r="CE1650" s="58"/>
      <c r="CF1650" s="58"/>
      <c r="CG1650" s="58"/>
      <c r="CH1650" s="58"/>
      <c r="CI1650" s="58"/>
      <c r="CJ1650" s="58"/>
      <c r="CK1650" s="58"/>
      <c r="CL1650" s="58"/>
      <c r="CM1650" s="58"/>
      <c r="CN1650" s="58"/>
      <c r="CO1650" s="58"/>
      <c r="CP1650" s="58"/>
      <c r="CQ1650" s="58"/>
      <c r="CR1650" s="58"/>
      <c r="CS1650" s="58"/>
      <c r="CT1650" s="58"/>
      <c r="CU1650" s="58"/>
      <c r="CV1650" s="58"/>
      <c r="CW1650" s="58"/>
      <c r="CX1650" s="58"/>
      <c r="CY1650" s="58"/>
      <c r="CZ1650" s="58"/>
      <c r="DA1650" s="58"/>
      <c r="DB1650" s="58"/>
      <c r="DC1650" s="58"/>
      <c r="DD1650" s="58"/>
      <c r="DE1650" s="58"/>
      <c r="DF1650" s="58"/>
    </row>
    <row r="1651" spans="1:110" s="65" customFormat="1" ht="12.75" customHeight="1" x14ac:dyDescent="0.2">
      <c r="A1651" s="72"/>
      <c r="B1651" s="77" t="s">
        <v>143</v>
      </c>
      <c r="C1651" s="60" t="s">
        <v>20</v>
      </c>
      <c r="D1651" s="60"/>
      <c r="E1651" s="64">
        <f t="shared" si="20"/>
        <v>7.0000000000000007E-2</v>
      </c>
      <c r="F1651" s="64">
        <v>7.0000000000000007E-2</v>
      </c>
      <c r="G1651" s="70"/>
      <c r="H1651" s="60"/>
    </row>
    <row r="1652" spans="1:110" s="65" customFormat="1" ht="12.75" customHeight="1" x14ac:dyDescent="0.2">
      <c r="A1652" s="72"/>
      <c r="B1652" s="78"/>
      <c r="C1652" s="60" t="s">
        <v>17</v>
      </c>
      <c r="D1652" s="60"/>
      <c r="E1652" s="64">
        <f t="shared" si="20"/>
        <v>42.408999999999999</v>
      </c>
      <c r="F1652" s="64">
        <v>42.408999999999999</v>
      </c>
      <c r="G1652" s="70"/>
      <c r="H1652" s="60"/>
    </row>
    <row r="1653" spans="1:110" s="65" customFormat="1" ht="12.75" customHeight="1" x14ac:dyDescent="0.2">
      <c r="A1653" s="72"/>
      <c r="B1653" s="77" t="s">
        <v>145</v>
      </c>
      <c r="C1653" s="60" t="s">
        <v>20</v>
      </c>
      <c r="D1653" s="60"/>
      <c r="E1653" s="64">
        <f t="shared" si="20"/>
        <v>0</v>
      </c>
      <c r="F1653" s="64"/>
      <c r="G1653" s="70"/>
      <c r="H1653" s="60"/>
    </row>
    <row r="1654" spans="1:110" s="65" customFormat="1" ht="12.75" customHeight="1" x14ac:dyDescent="0.2">
      <c r="A1654" s="72"/>
      <c r="B1654" s="78"/>
      <c r="C1654" s="60" t="s">
        <v>17</v>
      </c>
      <c r="D1654" s="60"/>
      <c r="E1654" s="64">
        <f t="shared" si="20"/>
        <v>0</v>
      </c>
      <c r="F1654" s="64"/>
      <c r="G1654" s="70"/>
      <c r="H1654" s="60"/>
    </row>
    <row r="1655" spans="1:110" s="65" customFormat="1" ht="12.75" customHeight="1" x14ac:dyDescent="0.2">
      <c r="A1655" s="72"/>
      <c r="B1655" s="79" t="s">
        <v>147</v>
      </c>
      <c r="C1655" s="60" t="s">
        <v>148</v>
      </c>
      <c r="D1655" s="60"/>
      <c r="E1655" s="64">
        <f t="shared" si="20"/>
        <v>0</v>
      </c>
      <c r="F1655" s="64"/>
      <c r="G1655" s="70"/>
      <c r="H1655" s="60"/>
    </row>
    <row r="1656" spans="1:110" s="65" customFormat="1" ht="12.75" customHeight="1" x14ac:dyDescent="0.2">
      <c r="A1656" s="72"/>
      <c r="B1656" s="80"/>
      <c r="C1656" s="60" t="s">
        <v>17</v>
      </c>
      <c r="D1656" s="60"/>
      <c r="E1656" s="64">
        <f t="shared" si="20"/>
        <v>0</v>
      </c>
      <c r="F1656" s="64"/>
      <c r="G1656" s="70"/>
      <c r="H1656" s="60"/>
    </row>
    <row r="1657" spans="1:110" s="65" customFormat="1" ht="12.75" customHeight="1" x14ac:dyDescent="0.2">
      <c r="A1657" s="72"/>
      <c r="B1657" s="77" t="s">
        <v>150</v>
      </c>
      <c r="C1657" s="60" t="s">
        <v>64</v>
      </c>
      <c r="D1657" s="68"/>
      <c r="E1657" s="64">
        <f t="shared" si="20"/>
        <v>0</v>
      </c>
      <c r="F1657" s="64"/>
      <c r="G1657" s="70"/>
      <c r="H1657" s="68"/>
    </row>
    <row r="1658" spans="1:110" s="65" customFormat="1" ht="12.75" customHeight="1" x14ac:dyDescent="0.2">
      <c r="A1658" s="76"/>
      <c r="B1658" s="78"/>
      <c r="C1658" s="60" t="s">
        <v>17</v>
      </c>
      <c r="D1658" s="68"/>
      <c r="E1658" s="64">
        <f t="shared" si="20"/>
        <v>0</v>
      </c>
      <c r="F1658" s="64"/>
      <c r="G1658" s="70"/>
      <c r="H1658" s="68"/>
    </row>
    <row r="1659" spans="1:110" s="65" customFormat="1" ht="12.75" customHeight="1" x14ac:dyDescent="0.2">
      <c r="A1659" s="18">
        <v>80</v>
      </c>
      <c r="B1659" s="69" t="s">
        <v>231</v>
      </c>
      <c r="C1659" s="60"/>
      <c r="D1659" s="68"/>
      <c r="E1659" s="64">
        <f t="shared" si="20"/>
        <v>1</v>
      </c>
      <c r="F1659" s="64">
        <v>1</v>
      </c>
      <c r="G1659" s="70"/>
      <c r="H1659" s="68"/>
    </row>
    <row r="1660" spans="1:110" s="57" customFormat="1" ht="12.75" customHeight="1" x14ac:dyDescent="0.2">
      <c r="A1660" s="72"/>
      <c r="B1660" s="73"/>
      <c r="C1660" s="60" t="s">
        <v>17</v>
      </c>
      <c r="D1660" s="61"/>
      <c r="E1660" s="64">
        <f t="shared" si="20"/>
        <v>3.3439999999999999</v>
      </c>
      <c r="F1660" s="64">
        <f>F1662+F1664+F1666+F1668</f>
        <v>3.3439999999999999</v>
      </c>
      <c r="G1660" s="70">
        <f>G1662+G1664+G1666+G1668</f>
        <v>0</v>
      </c>
      <c r="H1660" s="61"/>
      <c r="L1660" s="58"/>
      <c r="M1660" s="58"/>
      <c r="N1660" s="58"/>
      <c r="O1660" s="58"/>
      <c r="P1660" s="58"/>
      <c r="Q1660" s="58"/>
      <c r="R1660" s="58"/>
      <c r="S1660" s="58"/>
      <c r="T1660" s="58"/>
      <c r="U1660" s="58"/>
      <c r="V1660" s="58"/>
      <c r="W1660" s="58"/>
      <c r="X1660" s="58"/>
      <c r="Y1660" s="58"/>
      <c r="Z1660" s="58"/>
      <c r="AA1660" s="58"/>
      <c r="AB1660" s="58"/>
      <c r="AC1660" s="58"/>
      <c r="AD1660" s="58"/>
      <c r="AE1660" s="58"/>
      <c r="AF1660" s="58"/>
      <c r="AG1660" s="58"/>
      <c r="AH1660" s="58"/>
      <c r="AI1660" s="58"/>
      <c r="AJ1660" s="58"/>
      <c r="AK1660" s="58"/>
      <c r="AL1660" s="58"/>
      <c r="AM1660" s="58"/>
      <c r="AN1660" s="58"/>
      <c r="AO1660" s="58"/>
      <c r="AP1660" s="58"/>
      <c r="AQ1660" s="58"/>
      <c r="AR1660" s="58"/>
      <c r="AS1660" s="58"/>
      <c r="AT1660" s="58"/>
      <c r="AU1660" s="58"/>
      <c r="AV1660" s="58"/>
      <c r="AW1660" s="58"/>
      <c r="AX1660" s="58"/>
      <c r="AY1660" s="58"/>
      <c r="AZ1660" s="58"/>
      <c r="BA1660" s="58"/>
      <c r="BB1660" s="58"/>
      <c r="BC1660" s="58"/>
      <c r="BD1660" s="58"/>
      <c r="BE1660" s="58"/>
      <c r="BF1660" s="58"/>
      <c r="BG1660" s="58"/>
      <c r="BH1660" s="58"/>
      <c r="BI1660" s="58"/>
      <c r="BJ1660" s="58"/>
      <c r="BK1660" s="58"/>
      <c r="BL1660" s="58"/>
      <c r="BM1660" s="58"/>
      <c r="BN1660" s="58"/>
      <c r="BO1660" s="58"/>
      <c r="BP1660" s="58"/>
      <c r="BQ1660" s="58"/>
      <c r="BR1660" s="58"/>
      <c r="BS1660" s="58"/>
      <c r="BT1660" s="58"/>
      <c r="BU1660" s="58"/>
      <c r="BV1660" s="58"/>
      <c r="BW1660" s="58"/>
      <c r="BX1660" s="58"/>
      <c r="BY1660" s="58"/>
      <c r="BZ1660" s="58"/>
      <c r="CA1660" s="58"/>
      <c r="CB1660" s="58"/>
      <c r="CC1660" s="58"/>
      <c r="CD1660" s="58"/>
      <c r="CE1660" s="58"/>
      <c r="CF1660" s="58"/>
      <c r="CG1660" s="58"/>
      <c r="CH1660" s="58"/>
      <c r="CI1660" s="58"/>
      <c r="CJ1660" s="58"/>
      <c r="CK1660" s="58"/>
      <c r="CL1660" s="58"/>
      <c r="CM1660" s="58"/>
      <c r="CN1660" s="58"/>
      <c r="CO1660" s="58"/>
      <c r="CP1660" s="58"/>
      <c r="CQ1660" s="58"/>
      <c r="CR1660" s="58"/>
      <c r="CS1660" s="58"/>
      <c r="CT1660" s="58"/>
      <c r="CU1660" s="58"/>
      <c r="CV1660" s="58"/>
      <c r="CW1660" s="58"/>
      <c r="CX1660" s="58"/>
      <c r="CY1660" s="58"/>
      <c r="CZ1660" s="58"/>
      <c r="DA1660" s="58"/>
      <c r="DB1660" s="58"/>
      <c r="DC1660" s="58"/>
      <c r="DD1660" s="58"/>
      <c r="DE1660" s="58"/>
      <c r="DF1660" s="58"/>
    </row>
    <row r="1661" spans="1:110" s="65" customFormat="1" ht="12.75" customHeight="1" x14ac:dyDescent="0.2">
      <c r="A1661" s="72"/>
      <c r="B1661" s="63" t="s">
        <v>143</v>
      </c>
      <c r="C1661" s="60" t="s">
        <v>20</v>
      </c>
      <c r="D1661" s="60"/>
      <c r="E1661" s="64">
        <f t="shared" si="20"/>
        <v>0.01</v>
      </c>
      <c r="F1661" s="64">
        <v>0.01</v>
      </c>
      <c r="G1661" s="70"/>
      <c r="H1661" s="60"/>
    </row>
    <row r="1662" spans="1:110" s="65" customFormat="1" ht="12.75" customHeight="1" x14ac:dyDescent="0.2">
      <c r="A1662" s="72"/>
      <c r="B1662" s="63"/>
      <c r="C1662" s="60" t="s">
        <v>17</v>
      </c>
      <c r="D1662" s="60"/>
      <c r="E1662" s="64">
        <f t="shared" si="20"/>
        <v>3.3439999999999999</v>
      </c>
      <c r="F1662" s="64">
        <v>3.3439999999999999</v>
      </c>
      <c r="G1662" s="70"/>
      <c r="H1662" s="60"/>
    </row>
    <row r="1663" spans="1:110" s="65" customFormat="1" ht="12.75" customHeight="1" x14ac:dyDescent="0.2">
      <c r="A1663" s="72"/>
      <c r="B1663" s="63" t="s">
        <v>145</v>
      </c>
      <c r="C1663" s="60" t="s">
        <v>20</v>
      </c>
      <c r="D1663" s="60"/>
      <c r="E1663" s="64">
        <f t="shared" si="20"/>
        <v>0</v>
      </c>
      <c r="F1663" s="64"/>
      <c r="G1663" s="70"/>
      <c r="H1663" s="60"/>
    </row>
    <row r="1664" spans="1:110" s="65" customFormat="1" ht="12.75" customHeight="1" x14ac:dyDescent="0.2">
      <c r="A1664" s="72"/>
      <c r="B1664" s="63"/>
      <c r="C1664" s="60" t="s">
        <v>17</v>
      </c>
      <c r="D1664" s="60"/>
      <c r="E1664" s="64">
        <f t="shared" si="20"/>
        <v>0</v>
      </c>
      <c r="F1664" s="64"/>
      <c r="G1664" s="70"/>
      <c r="H1664" s="89"/>
    </row>
    <row r="1665" spans="1:110" s="65" customFormat="1" ht="12.75" customHeight="1" x14ac:dyDescent="0.2">
      <c r="A1665" s="72"/>
      <c r="B1665" s="67" t="s">
        <v>147</v>
      </c>
      <c r="C1665" s="60" t="s">
        <v>148</v>
      </c>
      <c r="D1665" s="60"/>
      <c r="E1665" s="64">
        <f t="shared" si="20"/>
        <v>0</v>
      </c>
      <c r="F1665" s="64"/>
      <c r="G1665" s="70"/>
      <c r="H1665" s="60"/>
    </row>
    <row r="1666" spans="1:110" s="65" customFormat="1" ht="12.75" customHeight="1" x14ac:dyDescent="0.2">
      <c r="A1666" s="72"/>
      <c r="B1666" s="67"/>
      <c r="C1666" s="60" t="s">
        <v>17</v>
      </c>
      <c r="D1666" s="60"/>
      <c r="E1666" s="64">
        <f t="shared" si="20"/>
        <v>0</v>
      </c>
      <c r="F1666" s="64"/>
      <c r="G1666" s="70"/>
      <c r="H1666" s="60"/>
    </row>
    <row r="1667" spans="1:110" s="65" customFormat="1" ht="12.75" customHeight="1" x14ac:dyDescent="0.2">
      <c r="A1667" s="72"/>
      <c r="B1667" s="63" t="s">
        <v>150</v>
      </c>
      <c r="C1667" s="60" t="s">
        <v>64</v>
      </c>
      <c r="D1667" s="68"/>
      <c r="E1667" s="64">
        <f t="shared" si="20"/>
        <v>0</v>
      </c>
      <c r="F1667" s="64"/>
      <c r="G1667" s="70"/>
      <c r="H1667" s="68"/>
    </row>
    <row r="1668" spans="1:110" s="65" customFormat="1" ht="12.75" customHeight="1" x14ac:dyDescent="0.2">
      <c r="A1668" s="76"/>
      <c r="B1668" s="63"/>
      <c r="C1668" s="60" t="s">
        <v>17</v>
      </c>
      <c r="D1668" s="68"/>
      <c r="E1668" s="64">
        <f t="shared" si="20"/>
        <v>0</v>
      </c>
      <c r="F1668" s="64"/>
      <c r="G1668" s="70"/>
      <c r="H1668" s="68"/>
    </row>
    <row r="1669" spans="1:110" s="65" customFormat="1" ht="12.75" customHeight="1" x14ac:dyDescent="0.2">
      <c r="A1669" s="18">
        <v>81</v>
      </c>
      <c r="B1669" s="69" t="s">
        <v>232</v>
      </c>
      <c r="C1669" s="60"/>
      <c r="D1669" s="68"/>
      <c r="E1669" s="64">
        <f t="shared" si="20"/>
        <v>1</v>
      </c>
      <c r="F1669" s="64">
        <v>1</v>
      </c>
      <c r="G1669" s="70"/>
      <c r="H1669" s="68"/>
    </row>
    <row r="1670" spans="1:110" s="57" customFormat="1" ht="12.75" customHeight="1" x14ac:dyDescent="0.2">
      <c r="A1670" s="72"/>
      <c r="B1670" s="73"/>
      <c r="C1670" s="60" t="s">
        <v>17</v>
      </c>
      <c r="D1670" s="61"/>
      <c r="E1670" s="64">
        <f t="shared" si="20"/>
        <v>2.976</v>
      </c>
      <c r="F1670" s="64">
        <f>F1672+F1674+F1676+F1678</f>
        <v>2.976</v>
      </c>
      <c r="G1670" s="70">
        <f>G1672+G1674+G1676+G1678</f>
        <v>0</v>
      </c>
      <c r="H1670" s="61"/>
      <c r="L1670" s="58"/>
      <c r="M1670" s="58"/>
      <c r="N1670" s="58"/>
      <c r="O1670" s="58"/>
      <c r="P1670" s="58"/>
      <c r="Q1670" s="58"/>
      <c r="R1670" s="58"/>
      <c r="S1670" s="58"/>
      <c r="T1670" s="58"/>
      <c r="U1670" s="58"/>
      <c r="V1670" s="58"/>
      <c r="W1670" s="58"/>
      <c r="X1670" s="58"/>
      <c r="Y1670" s="58"/>
      <c r="Z1670" s="58"/>
      <c r="AA1670" s="58"/>
      <c r="AB1670" s="58"/>
      <c r="AC1670" s="58"/>
      <c r="AD1670" s="58"/>
      <c r="AE1670" s="58"/>
      <c r="AF1670" s="58"/>
      <c r="AG1670" s="58"/>
      <c r="AH1670" s="58"/>
      <c r="AI1670" s="58"/>
      <c r="AJ1670" s="58"/>
      <c r="AK1670" s="58"/>
      <c r="AL1670" s="58"/>
      <c r="AM1670" s="58"/>
      <c r="AN1670" s="58"/>
      <c r="AO1670" s="58"/>
      <c r="AP1670" s="58"/>
      <c r="AQ1670" s="58"/>
      <c r="AR1670" s="58"/>
      <c r="AS1670" s="58"/>
      <c r="AT1670" s="58"/>
      <c r="AU1670" s="58"/>
      <c r="AV1670" s="58"/>
      <c r="AW1670" s="58"/>
      <c r="AX1670" s="58"/>
      <c r="AY1670" s="58"/>
      <c r="AZ1670" s="58"/>
      <c r="BA1670" s="58"/>
      <c r="BB1670" s="58"/>
      <c r="BC1670" s="58"/>
      <c r="BD1670" s="58"/>
      <c r="BE1670" s="58"/>
      <c r="BF1670" s="58"/>
      <c r="BG1670" s="58"/>
      <c r="BH1670" s="58"/>
      <c r="BI1670" s="58"/>
      <c r="BJ1670" s="58"/>
      <c r="BK1670" s="58"/>
      <c r="BL1670" s="58"/>
      <c r="BM1670" s="58"/>
      <c r="BN1670" s="58"/>
      <c r="BO1670" s="58"/>
      <c r="BP1670" s="58"/>
      <c r="BQ1670" s="58"/>
      <c r="BR1670" s="58"/>
      <c r="BS1670" s="58"/>
      <c r="BT1670" s="58"/>
      <c r="BU1670" s="58"/>
      <c r="BV1670" s="58"/>
      <c r="BW1670" s="58"/>
      <c r="BX1670" s="58"/>
      <c r="BY1670" s="58"/>
      <c r="BZ1670" s="58"/>
      <c r="CA1670" s="58"/>
      <c r="CB1670" s="58"/>
      <c r="CC1670" s="58"/>
      <c r="CD1670" s="58"/>
      <c r="CE1670" s="58"/>
      <c r="CF1670" s="58"/>
      <c r="CG1670" s="58"/>
      <c r="CH1670" s="58"/>
      <c r="CI1670" s="58"/>
      <c r="CJ1670" s="58"/>
      <c r="CK1670" s="58"/>
      <c r="CL1670" s="58"/>
      <c r="CM1670" s="58"/>
      <c r="CN1670" s="58"/>
      <c r="CO1670" s="58"/>
      <c r="CP1670" s="58"/>
      <c r="CQ1670" s="58"/>
      <c r="CR1670" s="58"/>
      <c r="CS1670" s="58"/>
      <c r="CT1670" s="58"/>
      <c r="CU1670" s="58"/>
      <c r="CV1670" s="58"/>
      <c r="CW1670" s="58"/>
      <c r="CX1670" s="58"/>
      <c r="CY1670" s="58"/>
      <c r="CZ1670" s="58"/>
      <c r="DA1670" s="58"/>
      <c r="DB1670" s="58"/>
      <c r="DC1670" s="58"/>
      <c r="DD1670" s="58"/>
      <c r="DE1670" s="58"/>
      <c r="DF1670" s="58"/>
    </row>
    <row r="1671" spans="1:110" s="65" customFormat="1" ht="12.75" customHeight="1" x14ac:dyDescent="0.2">
      <c r="A1671" s="72"/>
      <c r="B1671" s="63" t="s">
        <v>143</v>
      </c>
      <c r="C1671" s="60" t="s">
        <v>20</v>
      </c>
      <c r="D1671" s="60"/>
      <c r="E1671" s="64">
        <f t="shared" si="20"/>
        <v>0</v>
      </c>
      <c r="F1671" s="64"/>
      <c r="G1671" s="70"/>
      <c r="H1671" s="60"/>
    </row>
    <row r="1672" spans="1:110" s="65" customFormat="1" ht="12.75" customHeight="1" x14ac:dyDescent="0.2">
      <c r="A1672" s="72"/>
      <c r="B1672" s="63"/>
      <c r="C1672" s="60" t="s">
        <v>17</v>
      </c>
      <c r="D1672" s="60"/>
      <c r="E1672" s="64">
        <f t="shared" si="20"/>
        <v>0</v>
      </c>
      <c r="F1672" s="64"/>
      <c r="G1672" s="70"/>
      <c r="H1672" s="60"/>
    </row>
    <row r="1673" spans="1:110" s="65" customFormat="1" ht="12.75" customHeight="1" x14ac:dyDescent="0.2">
      <c r="A1673" s="72"/>
      <c r="B1673" s="63" t="s">
        <v>145</v>
      </c>
      <c r="C1673" s="60" t="s">
        <v>20</v>
      </c>
      <c r="D1673" s="60"/>
      <c r="E1673" s="64">
        <f t="shared" si="20"/>
        <v>3.0000000000000001E-3</v>
      </c>
      <c r="F1673" s="64">
        <v>3.0000000000000001E-3</v>
      </c>
      <c r="G1673" s="70"/>
      <c r="H1673" s="60"/>
    </row>
    <row r="1674" spans="1:110" s="65" customFormat="1" ht="12.75" customHeight="1" x14ac:dyDescent="0.2">
      <c r="A1674" s="72"/>
      <c r="B1674" s="63"/>
      <c r="C1674" s="60" t="s">
        <v>17</v>
      </c>
      <c r="D1674" s="60"/>
      <c r="E1674" s="64">
        <f t="shared" si="20"/>
        <v>2.976</v>
      </c>
      <c r="F1674" s="64">
        <v>2.976</v>
      </c>
      <c r="G1674" s="70"/>
      <c r="H1674" s="89" t="s">
        <v>233</v>
      </c>
    </row>
    <row r="1675" spans="1:110" s="65" customFormat="1" ht="12.75" customHeight="1" x14ac:dyDescent="0.2">
      <c r="A1675" s="72"/>
      <c r="B1675" s="67" t="s">
        <v>147</v>
      </c>
      <c r="C1675" s="60" t="s">
        <v>148</v>
      </c>
      <c r="D1675" s="60"/>
      <c r="E1675" s="64">
        <f t="shared" si="20"/>
        <v>0</v>
      </c>
      <c r="F1675" s="64"/>
      <c r="G1675" s="70"/>
      <c r="H1675" s="60"/>
    </row>
    <row r="1676" spans="1:110" s="65" customFormat="1" ht="12.75" customHeight="1" x14ac:dyDescent="0.2">
      <c r="A1676" s="72"/>
      <c r="B1676" s="67"/>
      <c r="C1676" s="60" t="s">
        <v>17</v>
      </c>
      <c r="D1676" s="60"/>
      <c r="E1676" s="64">
        <f t="shared" si="20"/>
        <v>0</v>
      </c>
      <c r="F1676" s="64"/>
      <c r="G1676" s="70"/>
      <c r="H1676" s="60"/>
    </row>
    <row r="1677" spans="1:110" s="65" customFormat="1" ht="12.75" customHeight="1" x14ac:dyDescent="0.2">
      <c r="A1677" s="72"/>
      <c r="B1677" s="63" t="s">
        <v>150</v>
      </c>
      <c r="C1677" s="60" t="s">
        <v>64</v>
      </c>
      <c r="D1677" s="68"/>
      <c r="E1677" s="64">
        <f t="shared" si="20"/>
        <v>0</v>
      </c>
      <c r="F1677" s="64"/>
      <c r="G1677" s="70"/>
      <c r="H1677" s="68"/>
    </row>
    <row r="1678" spans="1:110" s="65" customFormat="1" ht="12.75" customHeight="1" x14ac:dyDescent="0.2">
      <c r="A1678" s="76"/>
      <c r="B1678" s="63"/>
      <c r="C1678" s="60" t="s">
        <v>17</v>
      </c>
      <c r="D1678" s="68"/>
      <c r="E1678" s="64">
        <f t="shared" si="20"/>
        <v>0</v>
      </c>
      <c r="F1678" s="64"/>
      <c r="G1678" s="70"/>
      <c r="H1678" s="68"/>
    </row>
    <row r="1679" spans="1:110" s="57" customFormat="1" ht="12.75" customHeight="1" x14ac:dyDescent="0.2">
      <c r="A1679" s="18">
        <v>82</v>
      </c>
      <c r="B1679" s="69" t="s">
        <v>234</v>
      </c>
      <c r="C1679" s="60"/>
      <c r="D1679" s="68"/>
      <c r="E1679" s="64">
        <f t="shared" si="20"/>
        <v>1</v>
      </c>
      <c r="F1679" s="64">
        <v>1</v>
      </c>
      <c r="G1679" s="70"/>
      <c r="H1679" s="68"/>
      <c r="L1679" s="58"/>
      <c r="M1679" s="58"/>
      <c r="N1679" s="58"/>
      <c r="O1679" s="58"/>
      <c r="P1679" s="58"/>
      <c r="Q1679" s="58"/>
      <c r="R1679" s="58"/>
      <c r="S1679" s="58"/>
      <c r="T1679" s="58"/>
      <c r="U1679" s="58"/>
      <c r="V1679" s="58"/>
      <c r="W1679" s="58"/>
      <c r="X1679" s="58"/>
      <c r="Y1679" s="58"/>
      <c r="Z1679" s="58"/>
      <c r="AA1679" s="58"/>
      <c r="AB1679" s="58"/>
      <c r="AC1679" s="58"/>
      <c r="AD1679" s="58"/>
      <c r="AE1679" s="58"/>
      <c r="AF1679" s="58"/>
      <c r="AG1679" s="58"/>
      <c r="AH1679" s="58"/>
      <c r="AI1679" s="58"/>
      <c r="AJ1679" s="58"/>
      <c r="AK1679" s="58"/>
      <c r="AL1679" s="58"/>
      <c r="AM1679" s="58"/>
      <c r="AN1679" s="58"/>
      <c r="AO1679" s="58"/>
      <c r="AP1679" s="58"/>
      <c r="AQ1679" s="58"/>
      <c r="AR1679" s="58"/>
      <c r="AS1679" s="58"/>
      <c r="AT1679" s="58"/>
      <c r="AU1679" s="58"/>
      <c r="AV1679" s="58"/>
      <c r="AW1679" s="58"/>
      <c r="AX1679" s="58"/>
      <c r="AY1679" s="58"/>
      <c r="AZ1679" s="58"/>
      <c r="BA1679" s="58"/>
      <c r="BB1679" s="58"/>
      <c r="BC1679" s="58"/>
      <c r="BD1679" s="58"/>
      <c r="BE1679" s="58"/>
      <c r="BF1679" s="58"/>
      <c r="BG1679" s="58"/>
      <c r="BH1679" s="58"/>
      <c r="BI1679" s="58"/>
      <c r="BJ1679" s="58"/>
      <c r="BK1679" s="58"/>
      <c r="BL1679" s="58"/>
      <c r="BM1679" s="58"/>
      <c r="BN1679" s="58"/>
      <c r="BO1679" s="58"/>
      <c r="BP1679" s="58"/>
      <c r="BQ1679" s="58"/>
      <c r="BR1679" s="58"/>
      <c r="BS1679" s="58"/>
      <c r="BT1679" s="58"/>
      <c r="BU1679" s="58"/>
      <c r="BV1679" s="58"/>
      <c r="BW1679" s="58"/>
      <c r="BX1679" s="58"/>
      <c r="BY1679" s="58"/>
      <c r="BZ1679" s="58"/>
      <c r="CA1679" s="58"/>
      <c r="CB1679" s="58"/>
      <c r="CC1679" s="58"/>
      <c r="CD1679" s="58"/>
      <c r="CE1679" s="58"/>
      <c r="CF1679" s="58"/>
      <c r="CG1679" s="58"/>
      <c r="CH1679" s="58"/>
      <c r="CI1679" s="58"/>
      <c r="CJ1679" s="58"/>
      <c r="CK1679" s="71"/>
      <c r="CL1679" s="71"/>
      <c r="CM1679" s="71"/>
      <c r="CN1679" s="71"/>
      <c r="CO1679" s="71"/>
      <c r="CP1679" s="71"/>
      <c r="CQ1679" s="71"/>
      <c r="CR1679" s="71"/>
      <c r="CS1679" s="71"/>
      <c r="CT1679" s="71"/>
      <c r="CU1679" s="71"/>
      <c r="CV1679" s="71"/>
      <c r="CW1679" s="71"/>
      <c r="CX1679" s="71"/>
      <c r="CY1679" s="71"/>
      <c r="CZ1679" s="71"/>
      <c r="DA1679" s="71"/>
      <c r="DB1679" s="71"/>
      <c r="DC1679" s="71"/>
      <c r="DD1679" s="71"/>
      <c r="DE1679" s="71"/>
      <c r="DF1679" s="71"/>
    </row>
    <row r="1680" spans="1:110" s="57" customFormat="1" ht="12.75" customHeight="1" x14ac:dyDescent="0.2">
      <c r="A1680" s="72"/>
      <c r="B1680" s="73"/>
      <c r="C1680" s="60" t="s">
        <v>17</v>
      </c>
      <c r="D1680" s="61"/>
      <c r="E1680" s="64">
        <f t="shared" si="20"/>
        <v>1611.1960000000001</v>
      </c>
      <c r="F1680" s="64">
        <f>F1682+F1684+F1686+F1688</f>
        <v>11.611000000000001</v>
      </c>
      <c r="G1680" s="70">
        <f>G1682+G1684+G1686+G1688</f>
        <v>1599.585</v>
      </c>
      <c r="H1680" s="61"/>
      <c r="L1680" s="58"/>
      <c r="M1680" s="58"/>
      <c r="N1680" s="58"/>
      <c r="O1680" s="58"/>
      <c r="P1680" s="58"/>
      <c r="Q1680" s="58"/>
      <c r="R1680" s="58"/>
      <c r="S1680" s="58"/>
      <c r="T1680" s="58"/>
      <c r="U1680" s="58"/>
      <c r="V1680" s="58"/>
      <c r="W1680" s="58"/>
      <c r="X1680" s="58"/>
      <c r="Y1680" s="58"/>
      <c r="Z1680" s="58"/>
      <c r="AA1680" s="58"/>
      <c r="AB1680" s="58"/>
      <c r="AC1680" s="58"/>
      <c r="AD1680" s="58"/>
      <c r="AE1680" s="58"/>
      <c r="AF1680" s="58"/>
      <c r="AG1680" s="58"/>
      <c r="AH1680" s="58"/>
      <c r="AI1680" s="58"/>
      <c r="AJ1680" s="58"/>
      <c r="AK1680" s="58"/>
      <c r="AL1680" s="58"/>
      <c r="AM1680" s="58"/>
      <c r="AN1680" s="58"/>
      <c r="AO1680" s="58"/>
      <c r="AP1680" s="58"/>
      <c r="AQ1680" s="58"/>
      <c r="AR1680" s="58"/>
      <c r="AS1680" s="58"/>
      <c r="AT1680" s="58"/>
      <c r="AU1680" s="58"/>
      <c r="AV1680" s="58"/>
      <c r="AW1680" s="58"/>
      <c r="AX1680" s="58"/>
      <c r="AY1680" s="58"/>
      <c r="AZ1680" s="58"/>
      <c r="BA1680" s="58"/>
      <c r="BB1680" s="58"/>
      <c r="BC1680" s="58"/>
      <c r="BD1680" s="58"/>
      <c r="BE1680" s="58"/>
      <c r="BF1680" s="58"/>
      <c r="BG1680" s="58"/>
      <c r="BH1680" s="58"/>
      <c r="BI1680" s="58"/>
      <c r="BJ1680" s="58"/>
      <c r="BK1680" s="58"/>
      <c r="BL1680" s="58"/>
      <c r="BM1680" s="58"/>
      <c r="BN1680" s="58"/>
      <c r="BO1680" s="58"/>
      <c r="BP1680" s="58"/>
      <c r="BQ1680" s="58"/>
      <c r="BR1680" s="58"/>
      <c r="BS1680" s="58"/>
      <c r="BT1680" s="58"/>
      <c r="BU1680" s="58"/>
      <c r="BV1680" s="58"/>
      <c r="BW1680" s="58"/>
      <c r="BX1680" s="58"/>
      <c r="BY1680" s="58"/>
      <c r="BZ1680" s="58"/>
      <c r="CA1680" s="58"/>
      <c r="CB1680" s="58"/>
      <c r="CC1680" s="58"/>
      <c r="CD1680" s="58"/>
      <c r="CE1680" s="58"/>
      <c r="CF1680" s="58"/>
      <c r="CG1680" s="58"/>
      <c r="CH1680" s="58"/>
      <c r="CI1680" s="58"/>
      <c r="CJ1680" s="58"/>
      <c r="CK1680" s="71"/>
      <c r="CL1680" s="71"/>
      <c r="CM1680" s="71"/>
      <c r="CN1680" s="71"/>
      <c r="CO1680" s="71"/>
      <c r="CP1680" s="71"/>
      <c r="CQ1680" s="71"/>
      <c r="CR1680" s="71"/>
      <c r="CS1680" s="71"/>
      <c r="CT1680" s="71"/>
      <c r="CU1680" s="71"/>
      <c r="CV1680" s="71"/>
      <c r="CW1680" s="71"/>
      <c r="CX1680" s="71"/>
      <c r="CY1680" s="71"/>
      <c r="CZ1680" s="71"/>
      <c r="DA1680" s="71"/>
      <c r="DB1680" s="71"/>
      <c r="DC1680" s="71"/>
      <c r="DD1680" s="71"/>
      <c r="DE1680" s="71"/>
      <c r="DF1680" s="71"/>
    </row>
    <row r="1681" spans="1:110" s="57" customFormat="1" ht="12.75" customHeight="1" x14ac:dyDescent="0.2">
      <c r="A1681" s="72"/>
      <c r="B1681" s="63" t="s">
        <v>143</v>
      </c>
      <c r="C1681" s="60" t="s">
        <v>20</v>
      </c>
      <c r="D1681" s="60"/>
      <c r="E1681" s="64">
        <f t="shared" si="20"/>
        <v>1.1399999999999999</v>
      </c>
      <c r="F1681" s="64"/>
      <c r="G1681" s="70">
        <v>1.1399999999999999</v>
      </c>
      <c r="H1681" s="60"/>
      <c r="L1681" s="58"/>
      <c r="M1681" s="58"/>
      <c r="N1681" s="58"/>
      <c r="O1681" s="58"/>
      <c r="P1681" s="58"/>
      <c r="Q1681" s="58"/>
      <c r="R1681" s="58"/>
      <c r="S1681" s="58"/>
      <c r="T1681" s="58"/>
      <c r="U1681" s="58"/>
      <c r="V1681" s="58"/>
      <c r="W1681" s="58"/>
      <c r="X1681" s="58"/>
      <c r="Y1681" s="58"/>
      <c r="Z1681" s="58"/>
      <c r="AA1681" s="58"/>
      <c r="AB1681" s="58"/>
      <c r="AC1681" s="58"/>
      <c r="AD1681" s="58"/>
      <c r="AE1681" s="58"/>
      <c r="AF1681" s="58"/>
      <c r="AG1681" s="58"/>
      <c r="AH1681" s="58"/>
      <c r="AI1681" s="58"/>
      <c r="AJ1681" s="58"/>
      <c r="AK1681" s="58"/>
      <c r="AL1681" s="58"/>
      <c r="AM1681" s="58"/>
      <c r="AN1681" s="58"/>
      <c r="AO1681" s="58"/>
      <c r="AP1681" s="58"/>
      <c r="AQ1681" s="58"/>
      <c r="AR1681" s="58"/>
      <c r="AS1681" s="58"/>
      <c r="AT1681" s="58"/>
      <c r="AU1681" s="58"/>
      <c r="AV1681" s="58"/>
      <c r="AW1681" s="58"/>
      <c r="AX1681" s="58"/>
      <c r="AY1681" s="58"/>
      <c r="AZ1681" s="58"/>
      <c r="BA1681" s="58"/>
      <c r="BB1681" s="58"/>
      <c r="BC1681" s="58"/>
      <c r="BD1681" s="58"/>
      <c r="BE1681" s="58"/>
      <c r="BF1681" s="58"/>
      <c r="BG1681" s="58"/>
      <c r="BH1681" s="58"/>
      <c r="BI1681" s="58"/>
      <c r="BJ1681" s="58"/>
      <c r="BK1681" s="58"/>
      <c r="BL1681" s="58"/>
      <c r="BM1681" s="58"/>
      <c r="BN1681" s="58"/>
      <c r="BO1681" s="58"/>
      <c r="BP1681" s="58"/>
      <c r="BQ1681" s="58"/>
      <c r="BR1681" s="58"/>
      <c r="BS1681" s="58"/>
      <c r="BT1681" s="58"/>
      <c r="BU1681" s="58"/>
      <c r="BV1681" s="58"/>
      <c r="BW1681" s="58"/>
      <c r="BX1681" s="58"/>
      <c r="BY1681" s="58"/>
      <c r="BZ1681" s="58"/>
      <c r="CA1681" s="58"/>
      <c r="CB1681" s="58"/>
      <c r="CC1681" s="58"/>
      <c r="CD1681" s="58"/>
      <c r="CE1681" s="58"/>
      <c r="CF1681" s="58"/>
      <c r="CG1681" s="58"/>
      <c r="CH1681" s="58"/>
      <c r="CI1681" s="58"/>
      <c r="CJ1681" s="58"/>
      <c r="CK1681" s="71"/>
      <c r="CL1681" s="71"/>
      <c r="CM1681" s="71"/>
      <c r="CN1681" s="71"/>
      <c r="CO1681" s="71"/>
      <c r="CP1681" s="71"/>
      <c r="CQ1681" s="71"/>
      <c r="CR1681" s="71"/>
      <c r="CS1681" s="71"/>
      <c r="CT1681" s="71"/>
      <c r="CU1681" s="71"/>
      <c r="CV1681" s="71"/>
      <c r="CW1681" s="71"/>
      <c r="CX1681" s="71"/>
      <c r="CY1681" s="71"/>
      <c r="CZ1681" s="71"/>
      <c r="DA1681" s="71"/>
      <c r="DB1681" s="71"/>
      <c r="DC1681" s="71"/>
      <c r="DD1681" s="71"/>
      <c r="DE1681" s="71"/>
      <c r="DF1681" s="71"/>
    </row>
    <row r="1682" spans="1:110" s="57" customFormat="1" ht="12.75" customHeight="1" x14ac:dyDescent="0.2">
      <c r="A1682" s="72"/>
      <c r="B1682" s="63"/>
      <c r="C1682" s="60" t="s">
        <v>17</v>
      </c>
      <c r="D1682" s="60"/>
      <c r="E1682" s="64">
        <f t="shared" si="20"/>
        <v>1599.585</v>
      </c>
      <c r="F1682" s="64"/>
      <c r="G1682" s="70">
        <v>1599.585</v>
      </c>
      <c r="H1682" s="60"/>
      <c r="L1682" s="58"/>
      <c r="M1682" s="58"/>
      <c r="N1682" s="58"/>
      <c r="O1682" s="58"/>
      <c r="P1682" s="58"/>
      <c r="Q1682" s="58"/>
      <c r="R1682" s="58"/>
      <c r="S1682" s="58"/>
      <c r="T1682" s="58"/>
      <c r="U1682" s="58"/>
      <c r="V1682" s="58"/>
      <c r="W1682" s="58"/>
      <c r="X1682" s="58"/>
      <c r="Y1682" s="58"/>
      <c r="Z1682" s="58"/>
      <c r="AA1682" s="58"/>
      <c r="AB1682" s="58"/>
      <c r="AC1682" s="58"/>
      <c r="AD1682" s="58"/>
      <c r="AE1682" s="58"/>
      <c r="AF1682" s="58"/>
      <c r="AG1682" s="58"/>
      <c r="AH1682" s="58"/>
      <c r="AI1682" s="58"/>
      <c r="AJ1682" s="58"/>
      <c r="AK1682" s="58"/>
      <c r="AL1682" s="58"/>
      <c r="AM1682" s="58"/>
      <c r="AN1682" s="58"/>
      <c r="AO1682" s="58"/>
      <c r="AP1682" s="58"/>
      <c r="AQ1682" s="58"/>
      <c r="AR1682" s="58"/>
      <c r="AS1682" s="58"/>
      <c r="AT1682" s="58"/>
      <c r="AU1682" s="58"/>
      <c r="AV1682" s="58"/>
      <c r="AW1682" s="58"/>
      <c r="AX1682" s="58"/>
      <c r="AY1682" s="58"/>
      <c r="AZ1682" s="58"/>
      <c r="BA1682" s="58"/>
      <c r="BB1682" s="58"/>
      <c r="BC1682" s="58"/>
      <c r="BD1682" s="58"/>
      <c r="BE1682" s="58"/>
      <c r="BF1682" s="58"/>
      <c r="BG1682" s="58"/>
      <c r="BH1682" s="58"/>
      <c r="BI1682" s="58"/>
      <c r="BJ1682" s="58"/>
      <c r="BK1682" s="58"/>
      <c r="BL1682" s="58"/>
      <c r="BM1682" s="58"/>
      <c r="BN1682" s="58"/>
      <c r="BO1682" s="58"/>
      <c r="BP1682" s="58"/>
      <c r="BQ1682" s="58"/>
      <c r="BR1682" s="58"/>
      <c r="BS1682" s="58"/>
      <c r="BT1682" s="58"/>
      <c r="BU1682" s="58"/>
      <c r="BV1682" s="58"/>
      <c r="BW1682" s="58"/>
      <c r="BX1682" s="58"/>
      <c r="BY1682" s="58"/>
      <c r="BZ1682" s="58"/>
      <c r="CA1682" s="58"/>
      <c r="CB1682" s="58"/>
      <c r="CC1682" s="58"/>
      <c r="CD1682" s="58"/>
      <c r="CE1682" s="58"/>
      <c r="CF1682" s="58"/>
      <c r="CG1682" s="58"/>
      <c r="CH1682" s="58"/>
      <c r="CI1682" s="58"/>
      <c r="CJ1682" s="58"/>
      <c r="CK1682" s="71"/>
      <c r="CL1682" s="71"/>
      <c r="CM1682" s="71"/>
      <c r="CN1682" s="71"/>
      <c r="CO1682" s="71"/>
      <c r="CP1682" s="71"/>
      <c r="CQ1682" s="71"/>
      <c r="CR1682" s="71"/>
      <c r="CS1682" s="71"/>
      <c r="CT1682" s="71"/>
      <c r="CU1682" s="71"/>
      <c r="CV1682" s="71"/>
      <c r="CW1682" s="71"/>
      <c r="CX1682" s="71"/>
      <c r="CY1682" s="71"/>
      <c r="CZ1682" s="71"/>
      <c r="DA1682" s="71"/>
      <c r="DB1682" s="71"/>
      <c r="DC1682" s="71"/>
      <c r="DD1682" s="71"/>
      <c r="DE1682" s="71"/>
      <c r="DF1682" s="71"/>
    </row>
    <row r="1683" spans="1:110" s="57" customFormat="1" ht="12.75" customHeight="1" x14ac:dyDescent="0.2">
      <c r="A1683" s="72"/>
      <c r="B1683" s="63" t="s">
        <v>145</v>
      </c>
      <c r="C1683" s="60" t="s">
        <v>20</v>
      </c>
      <c r="D1683" s="60"/>
      <c r="E1683" s="64">
        <f t="shared" si="20"/>
        <v>2E-3</v>
      </c>
      <c r="F1683" s="64">
        <v>2E-3</v>
      </c>
      <c r="G1683" s="70"/>
      <c r="H1683" s="60"/>
      <c r="L1683" s="58"/>
      <c r="M1683" s="58"/>
      <c r="N1683" s="58"/>
      <c r="O1683" s="58"/>
      <c r="P1683" s="58"/>
      <c r="Q1683" s="58"/>
      <c r="R1683" s="58"/>
      <c r="S1683" s="58"/>
      <c r="T1683" s="58"/>
      <c r="U1683" s="58"/>
      <c r="V1683" s="58"/>
      <c r="W1683" s="58"/>
      <c r="X1683" s="58"/>
      <c r="Y1683" s="58"/>
      <c r="Z1683" s="58"/>
      <c r="AA1683" s="58"/>
      <c r="AB1683" s="58"/>
      <c r="AC1683" s="58"/>
      <c r="AD1683" s="58"/>
      <c r="AE1683" s="58"/>
      <c r="AF1683" s="58"/>
      <c r="AG1683" s="58"/>
      <c r="AH1683" s="58"/>
      <c r="AI1683" s="58"/>
      <c r="AJ1683" s="58"/>
      <c r="AK1683" s="58"/>
      <c r="AL1683" s="58"/>
      <c r="AM1683" s="58"/>
      <c r="AN1683" s="58"/>
      <c r="AO1683" s="58"/>
      <c r="AP1683" s="58"/>
      <c r="AQ1683" s="58"/>
      <c r="AR1683" s="58"/>
      <c r="AS1683" s="58"/>
      <c r="AT1683" s="58"/>
      <c r="AU1683" s="58"/>
      <c r="AV1683" s="58"/>
      <c r="AW1683" s="58"/>
      <c r="AX1683" s="58"/>
      <c r="AY1683" s="58"/>
      <c r="AZ1683" s="58"/>
      <c r="BA1683" s="58"/>
      <c r="BB1683" s="58"/>
      <c r="BC1683" s="58"/>
      <c r="BD1683" s="58"/>
      <c r="BE1683" s="58"/>
      <c r="BF1683" s="58"/>
      <c r="BG1683" s="58"/>
      <c r="BH1683" s="58"/>
      <c r="BI1683" s="58"/>
      <c r="BJ1683" s="58"/>
      <c r="BK1683" s="58"/>
      <c r="BL1683" s="58"/>
      <c r="BM1683" s="58"/>
      <c r="BN1683" s="58"/>
      <c r="BO1683" s="58"/>
      <c r="BP1683" s="58"/>
      <c r="BQ1683" s="58"/>
      <c r="BR1683" s="58"/>
      <c r="BS1683" s="58"/>
      <c r="BT1683" s="58"/>
      <c r="BU1683" s="58"/>
      <c r="BV1683" s="58"/>
      <c r="BW1683" s="58"/>
      <c r="BX1683" s="58"/>
      <c r="BY1683" s="58"/>
      <c r="BZ1683" s="58"/>
      <c r="CA1683" s="58"/>
      <c r="CB1683" s="58"/>
      <c r="CC1683" s="58"/>
      <c r="CD1683" s="58"/>
      <c r="CE1683" s="58"/>
      <c r="CF1683" s="58"/>
      <c r="CG1683" s="58"/>
      <c r="CH1683" s="58"/>
      <c r="CI1683" s="58"/>
      <c r="CJ1683" s="58"/>
      <c r="CK1683" s="71"/>
      <c r="CL1683" s="71"/>
      <c r="CM1683" s="71"/>
      <c r="CN1683" s="71"/>
      <c r="CO1683" s="71"/>
      <c r="CP1683" s="71"/>
      <c r="CQ1683" s="71"/>
      <c r="CR1683" s="71"/>
      <c r="CS1683" s="71"/>
      <c r="CT1683" s="71"/>
      <c r="CU1683" s="71"/>
      <c r="CV1683" s="71"/>
      <c r="CW1683" s="71"/>
      <c r="CX1683" s="71"/>
      <c r="CY1683" s="71"/>
      <c r="CZ1683" s="71"/>
      <c r="DA1683" s="71"/>
      <c r="DB1683" s="71"/>
      <c r="DC1683" s="71"/>
      <c r="DD1683" s="71"/>
      <c r="DE1683" s="71"/>
      <c r="DF1683" s="71"/>
    </row>
    <row r="1684" spans="1:110" s="57" customFormat="1" ht="12.75" customHeight="1" x14ac:dyDescent="0.2">
      <c r="A1684" s="72"/>
      <c r="B1684" s="63"/>
      <c r="C1684" s="60" t="s">
        <v>17</v>
      </c>
      <c r="D1684" s="60"/>
      <c r="E1684" s="64">
        <f t="shared" si="20"/>
        <v>11.611000000000001</v>
      </c>
      <c r="F1684" s="64">
        <v>11.611000000000001</v>
      </c>
      <c r="G1684" s="70"/>
      <c r="H1684" s="60"/>
      <c r="L1684" s="58"/>
      <c r="M1684" s="58"/>
      <c r="N1684" s="58"/>
      <c r="O1684" s="58"/>
      <c r="P1684" s="58"/>
      <c r="Q1684" s="58"/>
      <c r="R1684" s="58"/>
      <c r="S1684" s="58"/>
      <c r="T1684" s="58"/>
      <c r="U1684" s="58"/>
      <c r="V1684" s="58"/>
      <c r="W1684" s="58"/>
      <c r="X1684" s="58"/>
      <c r="Y1684" s="58"/>
      <c r="Z1684" s="58"/>
      <c r="AA1684" s="58"/>
      <c r="AB1684" s="58"/>
      <c r="AC1684" s="58"/>
      <c r="AD1684" s="58"/>
      <c r="AE1684" s="58"/>
      <c r="AF1684" s="58"/>
      <c r="AG1684" s="58"/>
      <c r="AH1684" s="58"/>
      <c r="AI1684" s="58"/>
      <c r="AJ1684" s="58"/>
      <c r="AK1684" s="58"/>
      <c r="AL1684" s="58"/>
      <c r="AM1684" s="58"/>
      <c r="AN1684" s="58"/>
      <c r="AO1684" s="58"/>
      <c r="AP1684" s="58"/>
      <c r="AQ1684" s="58"/>
      <c r="AR1684" s="58"/>
      <c r="AS1684" s="58"/>
      <c r="AT1684" s="58"/>
      <c r="AU1684" s="58"/>
      <c r="AV1684" s="58"/>
      <c r="AW1684" s="58"/>
      <c r="AX1684" s="58"/>
      <c r="AY1684" s="58"/>
      <c r="AZ1684" s="58"/>
      <c r="BA1684" s="58"/>
      <c r="BB1684" s="58"/>
      <c r="BC1684" s="58"/>
      <c r="BD1684" s="58"/>
      <c r="BE1684" s="58"/>
      <c r="BF1684" s="58"/>
      <c r="BG1684" s="58"/>
      <c r="BH1684" s="58"/>
      <c r="BI1684" s="58"/>
      <c r="BJ1684" s="58"/>
      <c r="BK1684" s="58"/>
      <c r="BL1684" s="58"/>
      <c r="BM1684" s="58"/>
      <c r="BN1684" s="58"/>
      <c r="BO1684" s="58"/>
      <c r="BP1684" s="58"/>
      <c r="BQ1684" s="58"/>
      <c r="BR1684" s="58"/>
      <c r="BS1684" s="58"/>
      <c r="BT1684" s="58"/>
      <c r="BU1684" s="58"/>
      <c r="BV1684" s="58"/>
      <c r="BW1684" s="58"/>
      <c r="BX1684" s="58"/>
      <c r="BY1684" s="58"/>
      <c r="BZ1684" s="58"/>
      <c r="CA1684" s="58"/>
      <c r="CB1684" s="58"/>
      <c r="CC1684" s="58"/>
      <c r="CD1684" s="58"/>
      <c r="CE1684" s="58"/>
      <c r="CF1684" s="58"/>
      <c r="CG1684" s="58"/>
      <c r="CH1684" s="58"/>
      <c r="CI1684" s="58"/>
      <c r="CJ1684" s="58"/>
      <c r="CK1684" s="71"/>
      <c r="CL1684" s="71"/>
      <c r="CM1684" s="71"/>
      <c r="CN1684" s="71"/>
      <c r="CO1684" s="71"/>
      <c r="CP1684" s="71"/>
      <c r="CQ1684" s="71"/>
      <c r="CR1684" s="71"/>
      <c r="CS1684" s="71"/>
      <c r="CT1684" s="71"/>
      <c r="CU1684" s="71"/>
      <c r="CV1684" s="71"/>
      <c r="CW1684" s="71"/>
      <c r="CX1684" s="71"/>
      <c r="CY1684" s="71"/>
      <c r="CZ1684" s="71"/>
      <c r="DA1684" s="71"/>
      <c r="DB1684" s="71"/>
      <c r="DC1684" s="71"/>
      <c r="DD1684" s="71"/>
      <c r="DE1684" s="71"/>
      <c r="DF1684" s="71"/>
    </row>
    <row r="1685" spans="1:110" s="57" customFormat="1" ht="12.75" customHeight="1" x14ac:dyDescent="0.2">
      <c r="A1685" s="72"/>
      <c r="B1685" s="67" t="s">
        <v>147</v>
      </c>
      <c r="C1685" s="60" t="s">
        <v>148</v>
      </c>
      <c r="D1685" s="60"/>
      <c r="E1685" s="64">
        <f t="shared" si="20"/>
        <v>0</v>
      </c>
      <c r="F1685" s="64"/>
      <c r="G1685" s="70"/>
      <c r="H1685" s="60"/>
      <c r="L1685" s="58"/>
      <c r="M1685" s="58"/>
      <c r="N1685" s="58"/>
      <c r="O1685" s="58"/>
      <c r="P1685" s="58"/>
      <c r="Q1685" s="58"/>
      <c r="R1685" s="58"/>
      <c r="S1685" s="58"/>
      <c r="T1685" s="58"/>
      <c r="U1685" s="58"/>
      <c r="V1685" s="58"/>
      <c r="W1685" s="58"/>
      <c r="X1685" s="58"/>
      <c r="Y1685" s="58"/>
      <c r="Z1685" s="58"/>
      <c r="AA1685" s="58"/>
      <c r="AB1685" s="58"/>
      <c r="AC1685" s="58"/>
      <c r="AD1685" s="58"/>
      <c r="AE1685" s="58"/>
      <c r="AF1685" s="58"/>
      <c r="AG1685" s="58"/>
      <c r="AH1685" s="58"/>
      <c r="AI1685" s="58"/>
      <c r="AJ1685" s="58"/>
      <c r="AK1685" s="58"/>
      <c r="AL1685" s="58"/>
      <c r="AM1685" s="58"/>
      <c r="AN1685" s="58"/>
      <c r="AO1685" s="58"/>
      <c r="AP1685" s="58"/>
      <c r="AQ1685" s="58"/>
      <c r="AR1685" s="58"/>
      <c r="AS1685" s="58"/>
      <c r="AT1685" s="58"/>
      <c r="AU1685" s="58"/>
      <c r="AV1685" s="58"/>
      <c r="AW1685" s="58"/>
      <c r="AX1685" s="58"/>
      <c r="AY1685" s="58"/>
      <c r="AZ1685" s="58"/>
      <c r="BA1685" s="58"/>
      <c r="BB1685" s="58"/>
      <c r="BC1685" s="58"/>
      <c r="BD1685" s="58"/>
      <c r="BE1685" s="58"/>
      <c r="BF1685" s="58"/>
      <c r="BG1685" s="58"/>
      <c r="BH1685" s="58"/>
      <c r="BI1685" s="58"/>
      <c r="BJ1685" s="58"/>
      <c r="BK1685" s="58"/>
      <c r="BL1685" s="58"/>
      <c r="BM1685" s="58"/>
      <c r="BN1685" s="58"/>
      <c r="BO1685" s="58"/>
      <c r="BP1685" s="58"/>
      <c r="BQ1685" s="58"/>
      <c r="BR1685" s="58"/>
      <c r="BS1685" s="58"/>
      <c r="BT1685" s="58"/>
      <c r="BU1685" s="58"/>
      <c r="BV1685" s="58"/>
      <c r="BW1685" s="58"/>
      <c r="BX1685" s="58"/>
      <c r="BY1685" s="58"/>
      <c r="BZ1685" s="58"/>
      <c r="CA1685" s="58"/>
      <c r="CB1685" s="58"/>
      <c r="CC1685" s="58"/>
      <c r="CD1685" s="58"/>
      <c r="CE1685" s="58"/>
      <c r="CF1685" s="58"/>
      <c r="CG1685" s="58"/>
      <c r="CH1685" s="58"/>
      <c r="CI1685" s="58"/>
      <c r="CJ1685" s="58"/>
      <c r="CK1685" s="71"/>
      <c r="CL1685" s="71"/>
      <c r="CM1685" s="71"/>
      <c r="CN1685" s="71"/>
      <c r="CO1685" s="71"/>
      <c r="CP1685" s="71"/>
      <c r="CQ1685" s="71"/>
      <c r="CR1685" s="71"/>
      <c r="CS1685" s="71"/>
      <c r="CT1685" s="71"/>
      <c r="CU1685" s="71"/>
      <c r="CV1685" s="71"/>
      <c r="CW1685" s="71"/>
      <c r="CX1685" s="71"/>
      <c r="CY1685" s="71"/>
      <c r="CZ1685" s="71"/>
      <c r="DA1685" s="71"/>
      <c r="DB1685" s="71"/>
      <c r="DC1685" s="71"/>
      <c r="DD1685" s="71"/>
      <c r="DE1685" s="71"/>
      <c r="DF1685" s="71"/>
    </row>
    <row r="1686" spans="1:110" s="57" customFormat="1" ht="12.75" customHeight="1" x14ac:dyDescent="0.2">
      <c r="A1686" s="72"/>
      <c r="B1686" s="67"/>
      <c r="C1686" s="60" t="s">
        <v>17</v>
      </c>
      <c r="D1686" s="60"/>
      <c r="E1686" s="64">
        <f t="shared" si="20"/>
        <v>0</v>
      </c>
      <c r="F1686" s="64"/>
      <c r="G1686" s="70"/>
      <c r="H1686" s="60"/>
      <c r="L1686" s="58"/>
      <c r="M1686" s="58"/>
      <c r="N1686" s="58"/>
      <c r="O1686" s="58"/>
      <c r="P1686" s="58"/>
      <c r="Q1686" s="58"/>
      <c r="R1686" s="58"/>
      <c r="S1686" s="58"/>
      <c r="T1686" s="58"/>
      <c r="U1686" s="58"/>
      <c r="V1686" s="58"/>
      <c r="W1686" s="58"/>
      <c r="X1686" s="58"/>
      <c r="Y1686" s="58"/>
      <c r="Z1686" s="58"/>
      <c r="AA1686" s="58"/>
      <c r="AB1686" s="58"/>
      <c r="AC1686" s="58"/>
      <c r="AD1686" s="58"/>
      <c r="AE1686" s="58"/>
      <c r="AF1686" s="58"/>
      <c r="AG1686" s="58"/>
      <c r="AH1686" s="58"/>
      <c r="AI1686" s="58"/>
      <c r="AJ1686" s="58"/>
      <c r="AK1686" s="58"/>
      <c r="AL1686" s="58"/>
      <c r="AM1686" s="58"/>
      <c r="AN1686" s="58"/>
      <c r="AO1686" s="58"/>
      <c r="AP1686" s="58"/>
      <c r="AQ1686" s="58"/>
      <c r="AR1686" s="58"/>
      <c r="AS1686" s="58"/>
      <c r="AT1686" s="58"/>
      <c r="AU1686" s="58"/>
      <c r="AV1686" s="58"/>
      <c r="AW1686" s="58"/>
      <c r="AX1686" s="58"/>
      <c r="AY1686" s="58"/>
      <c r="AZ1686" s="58"/>
      <c r="BA1686" s="58"/>
      <c r="BB1686" s="58"/>
      <c r="BC1686" s="58"/>
      <c r="BD1686" s="58"/>
      <c r="BE1686" s="58"/>
      <c r="BF1686" s="58"/>
      <c r="BG1686" s="58"/>
      <c r="BH1686" s="58"/>
      <c r="BI1686" s="58"/>
      <c r="BJ1686" s="58"/>
      <c r="BK1686" s="58"/>
      <c r="BL1686" s="58"/>
      <c r="BM1686" s="58"/>
      <c r="BN1686" s="58"/>
      <c r="BO1686" s="58"/>
      <c r="BP1686" s="58"/>
      <c r="BQ1686" s="58"/>
      <c r="BR1686" s="58"/>
      <c r="BS1686" s="58"/>
      <c r="BT1686" s="58"/>
      <c r="BU1686" s="58"/>
      <c r="BV1686" s="58"/>
      <c r="BW1686" s="58"/>
      <c r="BX1686" s="58"/>
      <c r="BY1686" s="58"/>
      <c r="BZ1686" s="58"/>
      <c r="CA1686" s="58"/>
      <c r="CB1686" s="58"/>
      <c r="CC1686" s="58"/>
      <c r="CD1686" s="58"/>
      <c r="CE1686" s="58"/>
      <c r="CF1686" s="58"/>
      <c r="CG1686" s="58"/>
      <c r="CH1686" s="58"/>
      <c r="CI1686" s="58"/>
      <c r="CJ1686" s="58"/>
      <c r="CK1686" s="71"/>
      <c r="CL1686" s="71"/>
      <c r="CM1686" s="71"/>
      <c r="CN1686" s="71"/>
      <c r="CO1686" s="71"/>
      <c r="CP1686" s="71"/>
      <c r="CQ1686" s="71"/>
      <c r="CR1686" s="71"/>
      <c r="CS1686" s="71"/>
      <c r="CT1686" s="71"/>
      <c r="CU1686" s="71"/>
      <c r="CV1686" s="71"/>
      <c r="CW1686" s="71"/>
      <c r="CX1686" s="71"/>
      <c r="CY1686" s="71"/>
      <c r="CZ1686" s="71"/>
      <c r="DA1686" s="71"/>
      <c r="DB1686" s="71"/>
      <c r="DC1686" s="71"/>
      <c r="DD1686" s="71"/>
      <c r="DE1686" s="71"/>
      <c r="DF1686" s="71"/>
    </row>
    <row r="1687" spans="1:110" s="57" customFormat="1" ht="12.75" customHeight="1" x14ac:dyDescent="0.2">
      <c r="A1687" s="72"/>
      <c r="B1687" s="63" t="s">
        <v>150</v>
      </c>
      <c r="C1687" s="60" t="s">
        <v>64</v>
      </c>
      <c r="D1687" s="68"/>
      <c r="E1687" s="64">
        <f t="shared" si="20"/>
        <v>0</v>
      </c>
      <c r="F1687" s="64"/>
      <c r="G1687" s="70"/>
      <c r="H1687" s="68"/>
      <c r="L1687" s="58"/>
      <c r="M1687" s="58"/>
      <c r="N1687" s="58"/>
      <c r="O1687" s="58"/>
      <c r="P1687" s="58"/>
      <c r="Q1687" s="58"/>
      <c r="R1687" s="58"/>
      <c r="S1687" s="58"/>
      <c r="T1687" s="58"/>
      <c r="U1687" s="58"/>
      <c r="V1687" s="58"/>
      <c r="W1687" s="58"/>
      <c r="X1687" s="58"/>
      <c r="Y1687" s="58"/>
      <c r="Z1687" s="58"/>
      <c r="AA1687" s="58"/>
      <c r="AB1687" s="58"/>
      <c r="AC1687" s="58"/>
      <c r="AD1687" s="58"/>
      <c r="AE1687" s="58"/>
      <c r="AF1687" s="58"/>
      <c r="AG1687" s="58"/>
      <c r="AH1687" s="58"/>
      <c r="AI1687" s="58"/>
      <c r="AJ1687" s="58"/>
      <c r="AK1687" s="58"/>
      <c r="AL1687" s="58"/>
      <c r="AM1687" s="58"/>
      <c r="AN1687" s="58"/>
      <c r="AO1687" s="58"/>
      <c r="AP1687" s="58"/>
      <c r="AQ1687" s="58"/>
      <c r="AR1687" s="58"/>
      <c r="AS1687" s="58"/>
      <c r="AT1687" s="58"/>
      <c r="AU1687" s="58"/>
      <c r="AV1687" s="58"/>
      <c r="AW1687" s="58"/>
      <c r="AX1687" s="58"/>
      <c r="AY1687" s="58"/>
      <c r="AZ1687" s="58"/>
      <c r="BA1687" s="58"/>
      <c r="BB1687" s="58"/>
      <c r="BC1687" s="58"/>
      <c r="BD1687" s="58"/>
      <c r="BE1687" s="58"/>
      <c r="BF1687" s="58"/>
      <c r="BG1687" s="58"/>
      <c r="BH1687" s="58"/>
      <c r="BI1687" s="58"/>
      <c r="BJ1687" s="58"/>
      <c r="BK1687" s="58"/>
      <c r="BL1687" s="58"/>
      <c r="BM1687" s="58"/>
      <c r="BN1687" s="58"/>
      <c r="BO1687" s="58"/>
      <c r="BP1687" s="58"/>
      <c r="BQ1687" s="58"/>
      <c r="BR1687" s="58"/>
      <c r="BS1687" s="58"/>
      <c r="BT1687" s="58"/>
      <c r="BU1687" s="58"/>
      <c r="BV1687" s="58"/>
      <c r="BW1687" s="58"/>
      <c r="BX1687" s="58"/>
      <c r="BY1687" s="58"/>
      <c r="BZ1687" s="58"/>
      <c r="CA1687" s="58"/>
      <c r="CB1687" s="58"/>
      <c r="CC1687" s="58"/>
      <c r="CD1687" s="58"/>
      <c r="CE1687" s="58"/>
      <c r="CF1687" s="58"/>
      <c r="CG1687" s="58"/>
      <c r="CH1687" s="58"/>
      <c r="CI1687" s="58"/>
      <c r="CJ1687" s="58"/>
      <c r="CK1687" s="71"/>
      <c r="CL1687" s="71"/>
      <c r="CM1687" s="71"/>
      <c r="CN1687" s="71"/>
      <c r="CO1687" s="71"/>
      <c r="CP1687" s="71"/>
      <c r="CQ1687" s="71"/>
      <c r="CR1687" s="71"/>
      <c r="CS1687" s="71"/>
      <c r="CT1687" s="71"/>
      <c r="CU1687" s="71"/>
      <c r="CV1687" s="71"/>
      <c r="CW1687" s="71"/>
      <c r="CX1687" s="71"/>
      <c r="CY1687" s="71"/>
      <c r="CZ1687" s="71"/>
      <c r="DA1687" s="71"/>
      <c r="DB1687" s="71"/>
      <c r="DC1687" s="71"/>
      <c r="DD1687" s="71"/>
      <c r="DE1687" s="71"/>
      <c r="DF1687" s="71"/>
    </row>
    <row r="1688" spans="1:110" s="57" customFormat="1" ht="12.75" customHeight="1" x14ac:dyDescent="0.2">
      <c r="A1688" s="76"/>
      <c r="B1688" s="63"/>
      <c r="C1688" s="60" t="s">
        <v>17</v>
      </c>
      <c r="D1688" s="68"/>
      <c r="E1688" s="64">
        <f t="shared" si="20"/>
        <v>0</v>
      </c>
      <c r="F1688" s="64"/>
      <c r="G1688" s="70"/>
      <c r="H1688" s="68"/>
      <c r="L1688" s="58"/>
      <c r="M1688" s="58"/>
      <c r="N1688" s="58"/>
      <c r="O1688" s="58"/>
      <c r="P1688" s="58"/>
      <c r="Q1688" s="58"/>
      <c r="R1688" s="58"/>
      <c r="S1688" s="58"/>
      <c r="T1688" s="58"/>
      <c r="U1688" s="58"/>
      <c r="V1688" s="58"/>
      <c r="W1688" s="58"/>
      <c r="X1688" s="58"/>
      <c r="Y1688" s="58"/>
      <c r="Z1688" s="58"/>
      <c r="AA1688" s="58"/>
      <c r="AB1688" s="58"/>
      <c r="AC1688" s="58"/>
      <c r="AD1688" s="58"/>
      <c r="AE1688" s="58"/>
      <c r="AF1688" s="58"/>
      <c r="AG1688" s="58"/>
      <c r="AH1688" s="58"/>
      <c r="AI1688" s="58"/>
      <c r="AJ1688" s="58"/>
      <c r="AK1688" s="58"/>
      <c r="AL1688" s="58"/>
      <c r="AM1688" s="58"/>
      <c r="AN1688" s="58"/>
      <c r="AO1688" s="58"/>
      <c r="AP1688" s="58"/>
      <c r="AQ1688" s="58"/>
      <c r="AR1688" s="58"/>
      <c r="AS1688" s="58"/>
      <c r="AT1688" s="58"/>
      <c r="AU1688" s="58"/>
      <c r="AV1688" s="58"/>
      <c r="AW1688" s="58"/>
      <c r="AX1688" s="58"/>
      <c r="AY1688" s="58"/>
      <c r="AZ1688" s="58"/>
      <c r="BA1688" s="58"/>
      <c r="BB1688" s="58"/>
      <c r="BC1688" s="58"/>
      <c r="BD1688" s="58"/>
      <c r="BE1688" s="58"/>
      <c r="BF1688" s="58"/>
      <c r="BG1688" s="58"/>
      <c r="BH1688" s="58"/>
      <c r="BI1688" s="58"/>
      <c r="BJ1688" s="58"/>
      <c r="BK1688" s="58"/>
      <c r="BL1688" s="58"/>
      <c r="BM1688" s="58"/>
      <c r="BN1688" s="58"/>
      <c r="BO1688" s="58"/>
      <c r="BP1688" s="58"/>
      <c r="BQ1688" s="58"/>
      <c r="BR1688" s="58"/>
      <c r="BS1688" s="58"/>
      <c r="BT1688" s="58"/>
      <c r="BU1688" s="58"/>
      <c r="BV1688" s="58"/>
      <c r="BW1688" s="58"/>
      <c r="BX1688" s="58"/>
      <c r="BY1688" s="58"/>
      <c r="BZ1688" s="58"/>
      <c r="CA1688" s="58"/>
      <c r="CB1688" s="58"/>
      <c r="CC1688" s="58"/>
      <c r="CD1688" s="58"/>
      <c r="CE1688" s="58"/>
      <c r="CF1688" s="58"/>
      <c r="CG1688" s="58"/>
      <c r="CH1688" s="58"/>
      <c r="CI1688" s="58"/>
      <c r="CJ1688" s="58"/>
      <c r="CK1688" s="71"/>
      <c r="CL1688" s="71"/>
      <c r="CM1688" s="71"/>
      <c r="CN1688" s="71"/>
      <c r="CO1688" s="71"/>
      <c r="CP1688" s="71"/>
      <c r="CQ1688" s="71"/>
      <c r="CR1688" s="71"/>
      <c r="CS1688" s="71"/>
      <c r="CT1688" s="71"/>
      <c r="CU1688" s="71"/>
      <c r="CV1688" s="71"/>
      <c r="CW1688" s="71"/>
      <c r="CX1688" s="71"/>
      <c r="CY1688" s="71"/>
      <c r="CZ1688" s="71"/>
      <c r="DA1688" s="71"/>
      <c r="DB1688" s="71"/>
      <c r="DC1688" s="71"/>
      <c r="DD1688" s="71"/>
      <c r="DE1688" s="71"/>
      <c r="DF1688" s="71"/>
    </row>
    <row r="1689" spans="1:110" s="71" customFormat="1" ht="12.75" customHeight="1" x14ac:dyDescent="0.2">
      <c r="A1689" s="18">
        <v>83</v>
      </c>
      <c r="B1689" s="69" t="s">
        <v>133</v>
      </c>
      <c r="C1689" s="60"/>
      <c r="D1689" s="68"/>
      <c r="E1689" s="64">
        <f t="shared" si="20"/>
        <v>1</v>
      </c>
      <c r="F1689" s="64"/>
      <c r="G1689" s="70">
        <v>1</v>
      </c>
      <c r="H1689" s="68"/>
      <c r="I1689" s="57"/>
      <c r="J1689" s="57"/>
      <c r="K1689" s="57"/>
      <c r="L1689" s="58"/>
      <c r="M1689" s="58"/>
      <c r="N1689" s="58"/>
      <c r="O1689" s="58"/>
      <c r="P1689" s="58"/>
      <c r="Q1689" s="58"/>
      <c r="R1689" s="58"/>
      <c r="S1689" s="58"/>
      <c r="T1689" s="58"/>
      <c r="U1689" s="58"/>
      <c r="V1689" s="58"/>
      <c r="W1689" s="58"/>
      <c r="X1689" s="58"/>
      <c r="Y1689" s="58"/>
      <c r="Z1689" s="58"/>
      <c r="AA1689" s="58"/>
      <c r="AB1689" s="58"/>
      <c r="AC1689" s="58"/>
      <c r="AD1689" s="58"/>
      <c r="AE1689" s="58"/>
      <c r="AF1689" s="58"/>
      <c r="AG1689" s="58"/>
      <c r="AH1689" s="58"/>
      <c r="AI1689" s="58"/>
      <c r="AJ1689" s="58"/>
      <c r="AK1689" s="58"/>
      <c r="AL1689" s="58"/>
      <c r="AM1689" s="58"/>
      <c r="AN1689" s="58"/>
      <c r="AO1689" s="58"/>
      <c r="AP1689" s="58"/>
      <c r="AQ1689" s="58"/>
      <c r="AR1689" s="58"/>
      <c r="AS1689" s="58"/>
      <c r="AT1689" s="58"/>
      <c r="AU1689" s="58"/>
      <c r="AV1689" s="58"/>
      <c r="AW1689" s="58"/>
      <c r="AX1689" s="58"/>
      <c r="AY1689" s="58"/>
      <c r="AZ1689" s="58"/>
      <c r="BA1689" s="58"/>
      <c r="BB1689" s="58"/>
      <c r="BC1689" s="58"/>
      <c r="BD1689" s="58"/>
      <c r="BE1689" s="58"/>
      <c r="BF1689" s="58"/>
      <c r="BG1689" s="58"/>
      <c r="BH1689" s="58"/>
      <c r="BI1689" s="58"/>
      <c r="BJ1689" s="58"/>
      <c r="BK1689" s="58"/>
      <c r="BL1689" s="58"/>
      <c r="BM1689" s="58"/>
      <c r="BN1689" s="58"/>
      <c r="BO1689" s="58"/>
      <c r="BP1689" s="58"/>
      <c r="BQ1689" s="58"/>
      <c r="BR1689" s="58"/>
      <c r="BS1689" s="58"/>
      <c r="BT1689" s="58"/>
      <c r="BU1689" s="58"/>
      <c r="BV1689" s="58"/>
      <c r="BW1689" s="58"/>
      <c r="BX1689" s="58"/>
      <c r="BY1689" s="58"/>
      <c r="BZ1689" s="58"/>
      <c r="CA1689" s="58"/>
      <c r="CB1689" s="58"/>
      <c r="CC1689" s="58"/>
      <c r="CD1689" s="58"/>
      <c r="CE1689" s="58"/>
      <c r="CF1689" s="58"/>
      <c r="CG1689" s="58"/>
      <c r="CH1689" s="58"/>
      <c r="CI1689" s="58"/>
      <c r="CJ1689" s="58"/>
    </row>
    <row r="1690" spans="1:110" s="71" customFormat="1" ht="12.75" customHeight="1" x14ac:dyDescent="0.2">
      <c r="A1690" s="72"/>
      <c r="B1690" s="73"/>
      <c r="C1690" s="60" t="s">
        <v>17</v>
      </c>
      <c r="D1690" s="61"/>
      <c r="E1690" s="64">
        <f t="shared" si="20"/>
        <v>255.75399999999999</v>
      </c>
      <c r="F1690" s="64">
        <f>F1692+F1694+F1696+F1698</f>
        <v>30.623000000000001</v>
      </c>
      <c r="G1690" s="70">
        <f>G1692+G1694+G1696+G1698</f>
        <v>225.131</v>
      </c>
      <c r="H1690" s="61"/>
      <c r="I1690" s="57"/>
      <c r="J1690" s="57"/>
      <c r="K1690" s="57"/>
      <c r="L1690" s="58"/>
      <c r="M1690" s="58"/>
      <c r="N1690" s="58"/>
      <c r="O1690" s="58"/>
      <c r="P1690" s="58"/>
      <c r="Q1690" s="58"/>
      <c r="R1690" s="58"/>
      <c r="S1690" s="58"/>
      <c r="T1690" s="58"/>
      <c r="U1690" s="58"/>
      <c r="V1690" s="58"/>
      <c r="W1690" s="58"/>
      <c r="X1690" s="58"/>
      <c r="Y1690" s="58"/>
      <c r="Z1690" s="58"/>
      <c r="AA1690" s="58"/>
      <c r="AB1690" s="58"/>
      <c r="AC1690" s="58"/>
      <c r="AD1690" s="58"/>
      <c r="AE1690" s="58"/>
      <c r="AF1690" s="58"/>
      <c r="AG1690" s="58"/>
      <c r="AH1690" s="58"/>
      <c r="AI1690" s="58"/>
      <c r="AJ1690" s="58"/>
      <c r="AK1690" s="58"/>
      <c r="AL1690" s="58"/>
      <c r="AM1690" s="58"/>
      <c r="AN1690" s="58"/>
      <c r="AO1690" s="58"/>
      <c r="AP1690" s="58"/>
      <c r="AQ1690" s="58"/>
      <c r="AR1690" s="58"/>
      <c r="AS1690" s="58"/>
      <c r="AT1690" s="58"/>
      <c r="AU1690" s="58"/>
      <c r="AV1690" s="58"/>
      <c r="AW1690" s="58"/>
      <c r="AX1690" s="58"/>
      <c r="AY1690" s="58"/>
      <c r="AZ1690" s="58"/>
      <c r="BA1690" s="58"/>
      <c r="BB1690" s="58"/>
      <c r="BC1690" s="58"/>
      <c r="BD1690" s="58"/>
      <c r="BE1690" s="58"/>
      <c r="BF1690" s="58"/>
      <c r="BG1690" s="58"/>
      <c r="BH1690" s="58"/>
      <c r="BI1690" s="58"/>
      <c r="BJ1690" s="58"/>
      <c r="BK1690" s="58"/>
      <c r="BL1690" s="58"/>
      <c r="BM1690" s="58"/>
      <c r="BN1690" s="58"/>
      <c r="BO1690" s="58"/>
      <c r="BP1690" s="58"/>
      <c r="BQ1690" s="58"/>
      <c r="BR1690" s="58"/>
      <c r="BS1690" s="58"/>
      <c r="BT1690" s="58"/>
      <c r="BU1690" s="58"/>
      <c r="BV1690" s="58"/>
      <c r="BW1690" s="58"/>
      <c r="BX1690" s="58"/>
      <c r="BY1690" s="58"/>
      <c r="BZ1690" s="58"/>
      <c r="CA1690" s="58"/>
      <c r="CB1690" s="58"/>
      <c r="CC1690" s="58"/>
      <c r="CD1690" s="58"/>
      <c r="CE1690" s="58"/>
      <c r="CF1690" s="58"/>
      <c r="CG1690" s="58"/>
      <c r="CH1690" s="58"/>
      <c r="CI1690" s="58"/>
      <c r="CJ1690" s="58"/>
    </row>
    <row r="1691" spans="1:110" s="71" customFormat="1" ht="12.75" customHeight="1" x14ac:dyDescent="0.2">
      <c r="A1691" s="72"/>
      <c r="B1691" s="63" t="s">
        <v>143</v>
      </c>
      <c r="C1691" s="60" t="s">
        <v>20</v>
      </c>
      <c r="D1691" s="60"/>
      <c r="E1691" s="64">
        <f t="shared" si="20"/>
        <v>0.191</v>
      </c>
      <c r="F1691" s="64">
        <v>0.109</v>
      </c>
      <c r="G1691" s="70">
        <v>8.2000000000000003E-2</v>
      </c>
      <c r="H1691" s="60"/>
      <c r="I1691" s="57"/>
      <c r="J1691" s="57"/>
      <c r="K1691" s="57"/>
      <c r="L1691" s="58"/>
      <c r="M1691" s="58"/>
      <c r="N1691" s="58"/>
      <c r="O1691" s="58"/>
      <c r="P1691" s="58"/>
      <c r="Q1691" s="58"/>
      <c r="R1691" s="58"/>
      <c r="S1691" s="58"/>
      <c r="T1691" s="58"/>
      <c r="U1691" s="58"/>
      <c r="V1691" s="58"/>
      <c r="W1691" s="58"/>
      <c r="X1691" s="58"/>
      <c r="Y1691" s="58"/>
      <c r="Z1691" s="58"/>
      <c r="AA1691" s="58"/>
      <c r="AB1691" s="58"/>
      <c r="AC1691" s="58"/>
      <c r="AD1691" s="58"/>
      <c r="AE1691" s="58"/>
      <c r="AF1691" s="58"/>
      <c r="AG1691" s="58"/>
      <c r="AH1691" s="58"/>
      <c r="AI1691" s="58"/>
      <c r="AJ1691" s="58"/>
      <c r="AK1691" s="58"/>
      <c r="AL1691" s="58"/>
      <c r="AM1691" s="58"/>
      <c r="AN1691" s="58"/>
      <c r="AO1691" s="58"/>
      <c r="AP1691" s="58"/>
      <c r="AQ1691" s="58"/>
      <c r="AR1691" s="58"/>
      <c r="AS1691" s="58"/>
      <c r="AT1691" s="58"/>
      <c r="AU1691" s="58"/>
      <c r="AV1691" s="58"/>
      <c r="AW1691" s="58"/>
      <c r="AX1691" s="58"/>
      <c r="AY1691" s="58"/>
      <c r="AZ1691" s="58"/>
      <c r="BA1691" s="58"/>
      <c r="BB1691" s="58"/>
      <c r="BC1691" s="58"/>
      <c r="BD1691" s="58"/>
      <c r="BE1691" s="58"/>
      <c r="BF1691" s="58"/>
      <c r="BG1691" s="58"/>
      <c r="BH1691" s="58"/>
      <c r="BI1691" s="58"/>
      <c r="BJ1691" s="58"/>
      <c r="BK1691" s="58"/>
      <c r="BL1691" s="58"/>
      <c r="BM1691" s="58"/>
      <c r="BN1691" s="58"/>
      <c r="BO1691" s="58"/>
      <c r="BP1691" s="58"/>
      <c r="BQ1691" s="58"/>
      <c r="BR1691" s="58"/>
      <c r="BS1691" s="58"/>
      <c r="BT1691" s="58"/>
      <c r="BU1691" s="58"/>
      <c r="BV1691" s="58"/>
      <c r="BW1691" s="58"/>
      <c r="BX1691" s="58"/>
      <c r="BY1691" s="58"/>
      <c r="BZ1691" s="58"/>
      <c r="CA1691" s="58"/>
      <c r="CB1691" s="58"/>
      <c r="CC1691" s="58"/>
      <c r="CD1691" s="58"/>
      <c r="CE1691" s="58"/>
      <c r="CF1691" s="58"/>
      <c r="CG1691" s="58"/>
      <c r="CH1691" s="58"/>
      <c r="CI1691" s="58"/>
      <c r="CJ1691" s="58"/>
    </row>
    <row r="1692" spans="1:110" s="71" customFormat="1" ht="12.75" customHeight="1" x14ac:dyDescent="0.2">
      <c r="A1692" s="72"/>
      <c r="B1692" s="63"/>
      <c r="C1692" s="60" t="s">
        <v>17</v>
      </c>
      <c r="D1692" s="60"/>
      <c r="E1692" s="64">
        <f t="shared" si="20"/>
        <v>255.75399999999999</v>
      </c>
      <c r="F1692" s="64">
        <v>30.623000000000001</v>
      </c>
      <c r="G1692" s="70">
        <v>225.131</v>
      </c>
      <c r="H1692" s="60"/>
      <c r="I1692" s="57"/>
      <c r="J1692" s="57"/>
      <c r="K1692" s="57"/>
      <c r="L1692" s="58"/>
      <c r="M1692" s="58"/>
      <c r="N1692" s="58"/>
      <c r="O1692" s="58"/>
      <c r="P1692" s="58"/>
      <c r="Q1692" s="58"/>
      <c r="R1692" s="58"/>
      <c r="S1692" s="58"/>
      <c r="T1692" s="58"/>
      <c r="U1692" s="58"/>
      <c r="V1692" s="58"/>
      <c r="W1692" s="58"/>
      <c r="X1692" s="58"/>
      <c r="Y1692" s="58"/>
      <c r="Z1692" s="58"/>
      <c r="AA1692" s="58"/>
      <c r="AB1692" s="58"/>
      <c r="AC1692" s="58"/>
      <c r="AD1692" s="58"/>
      <c r="AE1692" s="58"/>
      <c r="AF1692" s="58"/>
      <c r="AG1692" s="58"/>
      <c r="AH1692" s="58"/>
      <c r="AI1692" s="58"/>
      <c r="AJ1692" s="58"/>
      <c r="AK1692" s="58"/>
      <c r="AL1692" s="58"/>
      <c r="AM1692" s="58"/>
      <c r="AN1692" s="58"/>
      <c r="AO1692" s="58"/>
      <c r="AP1692" s="58"/>
      <c r="AQ1692" s="58"/>
      <c r="AR1692" s="58"/>
      <c r="AS1692" s="58"/>
      <c r="AT1692" s="58"/>
      <c r="AU1692" s="58"/>
      <c r="AV1692" s="58"/>
      <c r="AW1692" s="58"/>
      <c r="AX1692" s="58"/>
      <c r="AY1692" s="58"/>
      <c r="AZ1692" s="58"/>
      <c r="BA1692" s="58"/>
      <c r="BB1692" s="58"/>
      <c r="BC1692" s="58"/>
      <c r="BD1692" s="58"/>
      <c r="BE1692" s="58"/>
      <c r="BF1692" s="58"/>
      <c r="BG1692" s="58"/>
      <c r="BH1692" s="58"/>
      <c r="BI1692" s="58"/>
      <c r="BJ1692" s="58"/>
      <c r="BK1692" s="58"/>
      <c r="BL1692" s="58"/>
      <c r="BM1692" s="58"/>
      <c r="BN1692" s="58"/>
      <c r="BO1692" s="58"/>
      <c r="BP1692" s="58"/>
      <c r="BQ1692" s="58"/>
      <c r="BR1692" s="58"/>
      <c r="BS1692" s="58"/>
      <c r="BT1692" s="58"/>
      <c r="BU1692" s="58"/>
      <c r="BV1692" s="58"/>
      <c r="BW1692" s="58"/>
      <c r="BX1692" s="58"/>
      <c r="BY1692" s="58"/>
      <c r="BZ1692" s="58"/>
      <c r="CA1692" s="58"/>
      <c r="CB1692" s="58"/>
      <c r="CC1692" s="58"/>
      <c r="CD1692" s="58"/>
      <c r="CE1692" s="58"/>
      <c r="CF1692" s="58"/>
      <c r="CG1692" s="58"/>
      <c r="CH1692" s="58"/>
      <c r="CI1692" s="58"/>
      <c r="CJ1692" s="58"/>
    </row>
    <row r="1693" spans="1:110" s="71" customFormat="1" ht="12.75" customHeight="1" x14ac:dyDescent="0.2">
      <c r="A1693" s="72"/>
      <c r="B1693" s="63" t="s">
        <v>145</v>
      </c>
      <c r="C1693" s="60" t="s">
        <v>20</v>
      </c>
      <c r="D1693" s="60"/>
      <c r="E1693" s="64">
        <f t="shared" si="20"/>
        <v>0</v>
      </c>
      <c r="F1693" s="64"/>
      <c r="G1693" s="70"/>
      <c r="H1693" s="60"/>
      <c r="I1693" s="57"/>
      <c r="J1693" s="57"/>
      <c r="K1693" s="57"/>
      <c r="L1693" s="58"/>
      <c r="M1693" s="58"/>
      <c r="N1693" s="58"/>
      <c r="O1693" s="58"/>
      <c r="P1693" s="58"/>
      <c r="Q1693" s="58"/>
      <c r="R1693" s="58"/>
      <c r="S1693" s="58"/>
      <c r="T1693" s="58"/>
      <c r="U1693" s="58"/>
      <c r="V1693" s="58"/>
      <c r="W1693" s="58"/>
      <c r="X1693" s="58"/>
      <c r="Y1693" s="58"/>
      <c r="Z1693" s="58"/>
      <c r="AA1693" s="58"/>
      <c r="AB1693" s="58"/>
      <c r="AC1693" s="58"/>
      <c r="AD1693" s="58"/>
      <c r="AE1693" s="58"/>
      <c r="AF1693" s="58"/>
      <c r="AG1693" s="58"/>
      <c r="AH1693" s="58"/>
      <c r="AI1693" s="58"/>
      <c r="AJ1693" s="58"/>
      <c r="AK1693" s="58"/>
      <c r="AL1693" s="58"/>
      <c r="AM1693" s="58"/>
      <c r="AN1693" s="58"/>
      <c r="AO1693" s="58"/>
      <c r="AP1693" s="58"/>
      <c r="AQ1693" s="58"/>
      <c r="AR1693" s="58"/>
      <c r="AS1693" s="58"/>
      <c r="AT1693" s="58"/>
      <c r="AU1693" s="58"/>
      <c r="AV1693" s="58"/>
      <c r="AW1693" s="58"/>
      <c r="AX1693" s="58"/>
      <c r="AY1693" s="58"/>
      <c r="AZ1693" s="58"/>
      <c r="BA1693" s="58"/>
      <c r="BB1693" s="58"/>
      <c r="BC1693" s="58"/>
      <c r="BD1693" s="58"/>
      <c r="BE1693" s="58"/>
      <c r="BF1693" s="58"/>
      <c r="BG1693" s="58"/>
      <c r="BH1693" s="58"/>
      <c r="BI1693" s="58"/>
      <c r="BJ1693" s="58"/>
      <c r="BK1693" s="58"/>
      <c r="BL1693" s="58"/>
      <c r="BM1693" s="58"/>
      <c r="BN1693" s="58"/>
      <c r="BO1693" s="58"/>
      <c r="BP1693" s="58"/>
      <c r="BQ1693" s="58"/>
      <c r="BR1693" s="58"/>
      <c r="BS1693" s="58"/>
      <c r="BT1693" s="58"/>
      <c r="BU1693" s="58"/>
      <c r="BV1693" s="58"/>
      <c r="BW1693" s="58"/>
      <c r="BX1693" s="58"/>
      <c r="BY1693" s="58"/>
      <c r="BZ1693" s="58"/>
      <c r="CA1693" s="58"/>
      <c r="CB1693" s="58"/>
      <c r="CC1693" s="58"/>
      <c r="CD1693" s="58"/>
      <c r="CE1693" s="58"/>
      <c r="CF1693" s="58"/>
      <c r="CG1693" s="58"/>
      <c r="CH1693" s="58"/>
      <c r="CI1693" s="58"/>
      <c r="CJ1693" s="58"/>
    </row>
    <row r="1694" spans="1:110" s="71" customFormat="1" ht="12.75" customHeight="1" x14ac:dyDescent="0.2">
      <c r="A1694" s="72"/>
      <c r="B1694" s="63"/>
      <c r="C1694" s="60" t="s">
        <v>17</v>
      </c>
      <c r="D1694" s="60"/>
      <c r="E1694" s="64">
        <f t="shared" si="20"/>
        <v>0</v>
      </c>
      <c r="F1694" s="64"/>
      <c r="G1694" s="70"/>
      <c r="H1694" s="60"/>
      <c r="I1694" s="57"/>
      <c r="J1694" s="57"/>
      <c r="K1694" s="57"/>
      <c r="L1694" s="58"/>
      <c r="M1694" s="58"/>
      <c r="N1694" s="58"/>
      <c r="O1694" s="58"/>
      <c r="P1694" s="58"/>
      <c r="Q1694" s="58"/>
      <c r="R1694" s="58"/>
      <c r="S1694" s="58"/>
      <c r="T1694" s="58"/>
      <c r="U1694" s="58"/>
      <c r="V1694" s="58"/>
      <c r="W1694" s="58"/>
      <c r="X1694" s="58"/>
      <c r="Y1694" s="58"/>
      <c r="Z1694" s="58"/>
      <c r="AA1694" s="58"/>
      <c r="AB1694" s="58"/>
      <c r="AC1694" s="58"/>
      <c r="AD1694" s="58"/>
      <c r="AE1694" s="58"/>
      <c r="AF1694" s="58"/>
      <c r="AG1694" s="58"/>
      <c r="AH1694" s="58"/>
      <c r="AI1694" s="58"/>
      <c r="AJ1694" s="58"/>
      <c r="AK1694" s="58"/>
      <c r="AL1694" s="58"/>
      <c r="AM1694" s="58"/>
      <c r="AN1694" s="58"/>
      <c r="AO1694" s="58"/>
      <c r="AP1694" s="58"/>
      <c r="AQ1694" s="58"/>
      <c r="AR1694" s="58"/>
      <c r="AS1694" s="58"/>
      <c r="AT1694" s="58"/>
      <c r="AU1694" s="58"/>
      <c r="AV1694" s="58"/>
      <c r="AW1694" s="58"/>
      <c r="AX1694" s="58"/>
      <c r="AY1694" s="58"/>
      <c r="AZ1694" s="58"/>
      <c r="BA1694" s="58"/>
      <c r="BB1694" s="58"/>
      <c r="BC1694" s="58"/>
      <c r="BD1694" s="58"/>
      <c r="BE1694" s="58"/>
      <c r="BF1694" s="58"/>
      <c r="BG1694" s="58"/>
      <c r="BH1694" s="58"/>
      <c r="BI1694" s="58"/>
      <c r="BJ1694" s="58"/>
      <c r="BK1694" s="58"/>
      <c r="BL1694" s="58"/>
      <c r="BM1694" s="58"/>
      <c r="BN1694" s="58"/>
      <c r="BO1694" s="58"/>
      <c r="BP1694" s="58"/>
      <c r="BQ1694" s="58"/>
      <c r="BR1694" s="58"/>
      <c r="BS1694" s="58"/>
      <c r="BT1694" s="58"/>
      <c r="BU1694" s="58"/>
      <c r="BV1694" s="58"/>
      <c r="BW1694" s="58"/>
      <c r="BX1694" s="58"/>
      <c r="BY1694" s="58"/>
      <c r="BZ1694" s="58"/>
      <c r="CA1694" s="58"/>
      <c r="CB1694" s="58"/>
      <c r="CC1694" s="58"/>
      <c r="CD1694" s="58"/>
      <c r="CE1694" s="58"/>
      <c r="CF1694" s="58"/>
      <c r="CG1694" s="58"/>
      <c r="CH1694" s="58"/>
      <c r="CI1694" s="58"/>
      <c r="CJ1694" s="58"/>
    </row>
    <row r="1695" spans="1:110" s="71" customFormat="1" ht="12.75" customHeight="1" x14ac:dyDescent="0.2">
      <c r="A1695" s="72"/>
      <c r="B1695" s="67" t="s">
        <v>147</v>
      </c>
      <c r="C1695" s="60" t="s">
        <v>148</v>
      </c>
      <c r="D1695" s="60"/>
      <c r="E1695" s="64">
        <f t="shared" si="20"/>
        <v>0</v>
      </c>
      <c r="F1695" s="64"/>
      <c r="G1695" s="70"/>
      <c r="H1695" s="60"/>
      <c r="I1695" s="57"/>
      <c r="J1695" s="57"/>
      <c r="K1695" s="57"/>
      <c r="L1695" s="58"/>
      <c r="M1695" s="58"/>
      <c r="N1695" s="58"/>
      <c r="O1695" s="58"/>
      <c r="P1695" s="58"/>
      <c r="Q1695" s="58"/>
      <c r="R1695" s="58"/>
      <c r="S1695" s="58"/>
      <c r="T1695" s="58"/>
      <c r="U1695" s="58"/>
      <c r="V1695" s="58"/>
      <c r="W1695" s="58"/>
      <c r="X1695" s="58"/>
      <c r="Y1695" s="58"/>
      <c r="Z1695" s="58"/>
      <c r="AA1695" s="58"/>
      <c r="AB1695" s="58"/>
      <c r="AC1695" s="58"/>
      <c r="AD1695" s="58"/>
      <c r="AE1695" s="58"/>
      <c r="AF1695" s="58"/>
      <c r="AG1695" s="58"/>
      <c r="AH1695" s="58"/>
      <c r="AI1695" s="58"/>
      <c r="AJ1695" s="58"/>
      <c r="AK1695" s="58"/>
      <c r="AL1695" s="58"/>
      <c r="AM1695" s="58"/>
      <c r="AN1695" s="58"/>
      <c r="AO1695" s="58"/>
      <c r="AP1695" s="58"/>
      <c r="AQ1695" s="58"/>
      <c r="AR1695" s="58"/>
      <c r="AS1695" s="58"/>
      <c r="AT1695" s="58"/>
      <c r="AU1695" s="58"/>
      <c r="AV1695" s="58"/>
      <c r="AW1695" s="58"/>
      <c r="AX1695" s="58"/>
      <c r="AY1695" s="58"/>
      <c r="AZ1695" s="58"/>
      <c r="BA1695" s="58"/>
      <c r="BB1695" s="58"/>
      <c r="BC1695" s="58"/>
      <c r="BD1695" s="58"/>
      <c r="BE1695" s="58"/>
      <c r="BF1695" s="58"/>
      <c r="BG1695" s="58"/>
      <c r="BH1695" s="58"/>
      <c r="BI1695" s="58"/>
      <c r="BJ1695" s="58"/>
      <c r="BK1695" s="58"/>
      <c r="BL1695" s="58"/>
      <c r="BM1695" s="58"/>
      <c r="BN1695" s="58"/>
      <c r="BO1695" s="58"/>
      <c r="BP1695" s="58"/>
      <c r="BQ1695" s="58"/>
      <c r="BR1695" s="58"/>
      <c r="BS1695" s="58"/>
      <c r="BT1695" s="58"/>
      <c r="BU1695" s="58"/>
      <c r="BV1695" s="58"/>
      <c r="BW1695" s="58"/>
      <c r="BX1695" s="58"/>
      <c r="BY1695" s="58"/>
      <c r="BZ1695" s="58"/>
      <c r="CA1695" s="58"/>
      <c r="CB1695" s="58"/>
      <c r="CC1695" s="58"/>
      <c r="CD1695" s="58"/>
      <c r="CE1695" s="58"/>
      <c r="CF1695" s="58"/>
      <c r="CG1695" s="58"/>
      <c r="CH1695" s="58"/>
      <c r="CI1695" s="58"/>
      <c r="CJ1695" s="58"/>
    </row>
    <row r="1696" spans="1:110" s="71" customFormat="1" ht="12.75" customHeight="1" x14ac:dyDescent="0.2">
      <c r="A1696" s="72"/>
      <c r="B1696" s="67"/>
      <c r="C1696" s="60" t="s">
        <v>17</v>
      </c>
      <c r="D1696" s="60"/>
      <c r="E1696" s="64">
        <f t="shared" si="20"/>
        <v>0</v>
      </c>
      <c r="F1696" s="64"/>
      <c r="G1696" s="70"/>
      <c r="H1696" s="60"/>
      <c r="I1696" s="57"/>
      <c r="J1696" s="57"/>
      <c r="K1696" s="57"/>
      <c r="L1696" s="58"/>
      <c r="M1696" s="58"/>
      <c r="N1696" s="58"/>
      <c r="O1696" s="58"/>
      <c r="P1696" s="58"/>
      <c r="Q1696" s="58"/>
      <c r="R1696" s="58"/>
      <c r="S1696" s="58"/>
      <c r="T1696" s="58"/>
      <c r="U1696" s="58"/>
      <c r="V1696" s="58"/>
      <c r="W1696" s="58"/>
      <c r="X1696" s="58"/>
      <c r="Y1696" s="58"/>
      <c r="Z1696" s="58"/>
      <c r="AA1696" s="58"/>
      <c r="AB1696" s="58"/>
      <c r="AC1696" s="58"/>
      <c r="AD1696" s="58"/>
      <c r="AE1696" s="58"/>
      <c r="AF1696" s="58"/>
      <c r="AG1696" s="58"/>
      <c r="AH1696" s="58"/>
      <c r="AI1696" s="58"/>
      <c r="AJ1696" s="58"/>
      <c r="AK1696" s="58"/>
      <c r="AL1696" s="58"/>
      <c r="AM1696" s="58"/>
      <c r="AN1696" s="58"/>
      <c r="AO1696" s="58"/>
      <c r="AP1696" s="58"/>
      <c r="AQ1696" s="58"/>
      <c r="AR1696" s="58"/>
      <c r="AS1696" s="58"/>
      <c r="AT1696" s="58"/>
      <c r="AU1696" s="58"/>
      <c r="AV1696" s="58"/>
      <c r="AW1696" s="58"/>
      <c r="AX1696" s="58"/>
      <c r="AY1696" s="58"/>
      <c r="AZ1696" s="58"/>
      <c r="BA1696" s="58"/>
      <c r="BB1696" s="58"/>
      <c r="BC1696" s="58"/>
      <c r="BD1696" s="58"/>
      <c r="BE1696" s="58"/>
      <c r="BF1696" s="58"/>
      <c r="BG1696" s="58"/>
      <c r="BH1696" s="58"/>
      <c r="BI1696" s="58"/>
      <c r="BJ1696" s="58"/>
      <c r="BK1696" s="58"/>
      <c r="BL1696" s="58"/>
      <c r="BM1696" s="58"/>
      <c r="BN1696" s="58"/>
      <c r="BO1696" s="58"/>
      <c r="BP1696" s="58"/>
      <c r="BQ1696" s="58"/>
      <c r="BR1696" s="58"/>
      <c r="BS1696" s="58"/>
      <c r="BT1696" s="58"/>
      <c r="BU1696" s="58"/>
      <c r="BV1696" s="58"/>
      <c r="BW1696" s="58"/>
      <c r="BX1696" s="58"/>
      <c r="BY1696" s="58"/>
      <c r="BZ1696" s="58"/>
      <c r="CA1696" s="58"/>
      <c r="CB1696" s="58"/>
      <c r="CC1696" s="58"/>
      <c r="CD1696" s="58"/>
      <c r="CE1696" s="58"/>
      <c r="CF1696" s="58"/>
      <c r="CG1696" s="58"/>
      <c r="CH1696" s="58"/>
      <c r="CI1696" s="58"/>
      <c r="CJ1696" s="58"/>
    </row>
    <row r="1697" spans="1:110" s="71" customFormat="1" ht="12.75" customHeight="1" x14ac:dyDescent="0.2">
      <c r="A1697" s="72"/>
      <c r="B1697" s="63" t="s">
        <v>150</v>
      </c>
      <c r="C1697" s="60" t="s">
        <v>64</v>
      </c>
      <c r="D1697" s="68"/>
      <c r="E1697" s="64">
        <f t="shared" si="20"/>
        <v>0</v>
      </c>
      <c r="F1697" s="64"/>
      <c r="G1697" s="70"/>
      <c r="H1697" s="68"/>
      <c r="I1697" s="57"/>
      <c r="J1697" s="57"/>
      <c r="K1697" s="57"/>
      <c r="L1697" s="58"/>
      <c r="M1697" s="58"/>
      <c r="N1697" s="58"/>
      <c r="O1697" s="58"/>
      <c r="P1697" s="58"/>
      <c r="Q1697" s="58"/>
      <c r="R1697" s="58"/>
      <c r="S1697" s="58"/>
      <c r="T1697" s="58"/>
      <c r="U1697" s="58"/>
      <c r="V1697" s="58"/>
      <c r="W1697" s="58"/>
      <c r="X1697" s="58"/>
      <c r="Y1697" s="58"/>
      <c r="Z1697" s="58"/>
      <c r="AA1697" s="58"/>
      <c r="AB1697" s="58"/>
      <c r="AC1697" s="58"/>
      <c r="AD1697" s="58"/>
      <c r="AE1697" s="58"/>
      <c r="AF1697" s="58"/>
      <c r="AG1697" s="58"/>
      <c r="AH1697" s="58"/>
      <c r="AI1697" s="58"/>
      <c r="AJ1697" s="58"/>
      <c r="AK1697" s="58"/>
      <c r="AL1697" s="58"/>
      <c r="AM1697" s="58"/>
      <c r="AN1697" s="58"/>
      <c r="AO1697" s="58"/>
      <c r="AP1697" s="58"/>
      <c r="AQ1697" s="58"/>
      <c r="AR1697" s="58"/>
      <c r="AS1697" s="58"/>
      <c r="AT1697" s="58"/>
      <c r="AU1697" s="58"/>
      <c r="AV1697" s="58"/>
      <c r="AW1697" s="58"/>
      <c r="AX1697" s="58"/>
      <c r="AY1697" s="58"/>
      <c r="AZ1697" s="58"/>
      <c r="BA1697" s="58"/>
      <c r="BB1697" s="58"/>
      <c r="BC1697" s="58"/>
      <c r="BD1697" s="58"/>
      <c r="BE1697" s="58"/>
      <c r="BF1697" s="58"/>
      <c r="BG1697" s="58"/>
      <c r="BH1697" s="58"/>
      <c r="BI1697" s="58"/>
      <c r="BJ1697" s="58"/>
      <c r="BK1697" s="58"/>
      <c r="BL1697" s="58"/>
      <c r="BM1697" s="58"/>
      <c r="BN1697" s="58"/>
      <c r="BO1697" s="58"/>
      <c r="BP1697" s="58"/>
      <c r="BQ1697" s="58"/>
      <c r="BR1697" s="58"/>
      <c r="BS1697" s="58"/>
      <c r="BT1697" s="58"/>
      <c r="BU1697" s="58"/>
      <c r="BV1697" s="58"/>
      <c r="BW1697" s="58"/>
      <c r="BX1697" s="58"/>
      <c r="BY1697" s="58"/>
      <c r="BZ1697" s="58"/>
      <c r="CA1697" s="58"/>
      <c r="CB1697" s="58"/>
      <c r="CC1697" s="58"/>
      <c r="CD1697" s="58"/>
      <c r="CE1697" s="58"/>
      <c r="CF1697" s="58"/>
      <c r="CG1697" s="58"/>
      <c r="CH1697" s="58"/>
      <c r="CI1697" s="58"/>
      <c r="CJ1697" s="58"/>
    </row>
    <row r="1698" spans="1:110" s="71" customFormat="1" ht="12.75" customHeight="1" x14ac:dyDescent="0.2">
      <c r="A1698" s="76"/>
      <c r="B1698" s="63"/>
      <c r="C1698" s="60" t="s">
        <v>17</v>
      </c>
      <c r="D1698" s="68"/>
      <c r="E1698" s="64">
        <f t="shared" si="20"/>
        <v>0</v>
      </c>
      <c r="F1698" s="64"/>
      <c r="G1698" s="70"/>
      <c r="H1698" s="68"/>
      <c r="I1698" s="57"/>
      <c r="J1698" s="57"/>
      <c r="K1698" s="57"/>
      <c r="L1698" s="58"/>
      <c r="M1698" s="58"/>
      <c r="N1698" s="58"/>
      <c r="O1698" s="58"/>
      <c r="P1698" s="58"/>
      <c r="Q1698" s="58"/>
      <c r="R1698" s="58"/>
      <c r="S1698" s="58"/>
      <c r="T1698" s="58"/>
      <c r="U1698" s="58"/>
      <c r="V1698" s="58"/>
      <c r="W1698" s="58"/>
      <c r="X1698" s="58"/>
      <c r="Y1698" s="58"/>
      <c r="Z1698" s="58"/>
      <c r="AA1698" s="58"/>
      <c r="AB1698" s="58"/>
      <c r="AC1698" s="58"/>
      <c r="AD1698" s="58"/>
      <c r="AE1698" s="58"/>
      <c r="AF1698" s="58"/>
      <c r="AG1698" s="58"/>
      <c r="AH1698" s="58"/>
      <c r="AI1698" s="58"/>
      <c r="AJ1698" s="58"/>
      <c r="AK1698" s="58"/>
      <c r="AL1698" s="58"/>
      <c r="AM1698" s="58"/>
      <c r="AN1698" s="58"/>
      <c r="AO1698" s="58"/>
      <c r="AP1698" s="58"/>
      <c r="AQ1698" s="58"/>
      <c r="AR1698" s="58"/>
      <c r="AS1698" s="58"/>
      <c r="AT1698" s="58"/>
      <c r="AU1698" s="58"/>
      <c r="AV1698" s="58"/>
      <c r="AW1698" s="58"/>
      <c r="AX1698" s="58"/>
      <c r="AY1698" s="58"/>
      <c r="AZ1698" s="58"/>
      <c r="BA1698" s="58"/>
      <c r="BB1698" s="58"/>
      <c r="BC1698" s="58"/>
      <c r="BD1698" s="58"/>
      <c r="BE1698" s="58"/>
      <c r="BF1698" s="58"/>
      <c r="BG1698" s="58"/>
      <c r="BH1698" s="58"/>
      <c r="BI1698" s="58"/>
      <c r="BJ1698" s="58"/>
      <c r="BK1698" s="58"/>
      <c r="BL1698" s="58"/>
      <c r="BM1698" s="58"/>
      <c r="BN1698" s="58"/>
      <c r="BO1698" s="58"/>
      <c r="BP1698" s="58"/>
      <c r="BQ1698" s="58"/>
      <c r="BR1698" s="58"/>
      <c r="BS1698" s="58"/>
      <c r="BT1698" s="58"/>
      <c r="BU1698" s="58"/>
      <c r="BV1698" s="58"/>
      <c r="BW1698" s="58"/>
      <c r="BX1698" s="58"/>
      <c r="BY1698" s="58"/>
      <c r="BZ1698" s="58"/>
      <c r="CA1698" s="58"/>
      <c r="CB1698" s="58"/>
      <c r="CC1698" s="58"/>
      <c r="CD1698" s="58"/>
      <c r="CE1698" s="58"/>
      <c r="CF1698" s="58"/>
      <c r="CG1698" s="58"/>
      <c r="CH1698" s="58"/>
      <c r="CI1698" s="58"/>
      <c r="CJ1698" s="58"/>
    </row>
    <row r="1699" spans="1:110" s="71" customFormat="1" ht="12.75" customHeight="1" x14ac:dyDescent="0.2">
      <c r="A1699" s="18">
        <v>84</v>
      </c>
      <c r="B1699" s="69" t="s">
        <v>134</v>
      </c>
      <c r="C1699" s="60"/>
      <c r="D1699" s="68"/>
      <c r="E1699" s="64">
        <f t="shared" si="20"/>
        <v>0</v>
      </c>
      <c r="F1699" s="64"/>
      <c r="G1699" s="70"/>
      <c r="H1699" s="68"/>
      <c r="I1699" s="57"/>
      <c r="J1699" s="57"/>
      <c r="K1699" s="57"/>
      <c r="L1699" s="58"/>
      <c r="M1699" s="58"/>
      <c r="N1699" s="58"/>
      <c r="O1699" s="58"/>
      <c r="P1699" s="58"/>
      <c r="Q1699" s="58"/>
      <c r="R1699" s="58"/>
      <c r="S1699" s="58"/>
      <c r="T1699" s="58"/>
      <c r="U1699" s="58"/>
      <c r="V1699" s="58"/>
      <c r="W1699" s="58"/>
      <c r="X1699" s="58"/>
      <c r="Y1699" s="58"/>
      <c r="Z1699" s="58"/>
      <c r="AA1699" s="58"/>
      <c r="AB1699" s="58"/>
      <c r="AC1699" s="58"/>
      <c r="AD1699" s="58"/>
      <c r="AE1699" s="58"/>
      <c r="AF1699" s="58"/>
      <c r="AG1699" s="58"/>
      <c r="AH1699" s="58"/>
      <c r="AI1699" s="58"/>
      <c r="AJ1699" s="58"/>
      <c r="AK1699" s="58"/>
      <c r="AL1699" s="58"/>
      <c r="AM1699" s="58"/>
      <c r="AN1699" s="58"/>
      <c r="AO1699" s="58"/>
      <c r="AP1699" s="58"/>
      <c r="AQ1699" s="58"/>
      <c r="AR1699" s="58"/>
      <c r="AS1699" s="58"/>
      <c r="AT1699" s="58"/>
      <c r="AU1699" s="58"/>
      <c r="AV1699" s="58"/>
      <c r="AW1699" s="58"/>
      <c r="AX1699" s="58"/>
      <c r="AY1699" s="58"/>
      <c r="AZ1699" s="58"/>
      <c r="BA1699" s="58"/>
      <c r="BB1699" s="58"/>
      <c r="BC1699" s="58"/>
      <c r="BD1699" s="58"/>
      <c r="BE1699" s="58"/>
      <c r="BF1699" s="58"/>
      <c r="BG1699" s="58"/>
      <c r="BH1699" s="58"/>
      <c r="BI1699" s="58"/>
      <c r="BJ1699" s="58"/>
      <c r="BK1699" s="58"/>
      <c r="BL1699" s="58"/>
      <c r="BM1699" s="58"/>
      <c r="BN1699" s="58"/>
      <c r="BO1699" s="58"/>
      <c r="BP1699" s="58"/>
      <c r="BQ1699" s="58"/>
      <c r="BR1699" s="58"/>
      <c r="BS1699" s="58"/>
      <c r="BT1699" s="58"/>
      <c r="BU1699" s="58"/>
      <c r="BV1699" s="58"/>
      <c r="BW1699" s="58"/>
      <c r="BX1699" s="58"/>
      <c r="BY1699" s="58"/>
      <c r="BZ1699" s="58"/>
      <c r="CA1699" s="58"/>
      <c r="CB1699" s="58"/>
      <c r="CC1699" s="58"/>
      <c r="CD1699" s="58"/>
      <c r="CE1699" s="58"/>
      <c r="CF1699" s="58"/>
      <c r="CG1699" s="58"/>
      <c r="CH1699" s="58"/>
      <c r="CI1699" s="58"/>
      <c r="CJ1699" s="58"/>
    </row>
    <row r="1700" spans="1:110" s="71" customFormat="1" ht="12.75" customHeight="1" x14ac:dyDescent="0.2">
      <c r="A1700" s="72"/>
      <c r="B1700" s="73"/>
      <c r="C1700" s="60" t="s">
        <v>17</v>
      </c>
      <c r="D1700" s="61"/>
      <c r="E1700" s="64">
        <f t="shared" si="20"/>
        <v>1130.5989999999999</v>
      </c>
      <c r="F1700" s="64">
        <f>F1702+F1704+F1706+F1708</f>
        <v>0</v>
      </c>
      <c r="G1700" s="70">
        <f>G1702+G1704+G1706+G1708</f>
        <v>1130.5989999999999</v>
      </c>
      <c r="H1700" s="61"/>
      <c r="I1700" s="57"/>
      <c r="J1700" s="57"/>
      <c r="K1700" s="57"/>
      <c r="L1700" s="58"/>
      <c r="M1700" s="58"/>
      <c r="N1700" s="58"/>
      <c r="O1700" s="58"/>
      <c r="P1700" s="58"/>
      <c r="Q1700" s="58"/>
      <c r="R1700" s="58"/>
      <c r="S1700" s="58"/>
      <c r="T1700" s="58"/>
      <c r="U1700" s="58"/>
      <c r="V1700" s="58"/>
      <c r="W1700" s="58"/>
      <c r="X1700" s="58"/>
      <c r="Y1700" s="58"/>
      <c r="Z1700" s="58"/>
      <c r="AA1700" s="58"/>
      <c r="AB1700" s="58"/>
      <c r="AC1700" s="58"/>
      <c r="AD1700" s="58"/>
      <c r="AE1700" s="58"/>
      <c r="AF1700" s="58"/>
      <c r="AG1700" s="58"/>
      <c r="AH1700" s="58"/>
      <c r="AI1700" s="58"/>
      <c r="AJ1700" s="58"/>
      <c r="AK1700" s="58"/>
      <c r="AL1700" s="58"/>
      <c r="AM1700" s="58"/>
      <c r="AN1700" s="58"/>
      <c r="AO1700" s="58"/>
      <c r="AP1700" s="58"/>
      <c r="AQ1700" s="58"/>
      <c r="AR1700" s="58"/>
      <c r="AS1700" s="58"/>
      <c r="AT1700" s="58"/>
      <c r="AU1700" s="58"/>
      <c r="AV1700" s="58"/>
      <c r="AW1700" s="58"/>
      <c r="AX1700" s="58"/>
      <c r="AY1700" s="58"/>
      <c r="AZ1700" s="58"/>
      <c r="BA1700" s="58"/>
      <c r="BB1700" s="58"/>
      <c r="BC1700" s="58"/>
      <c r="BD1700" s="58"/>
      <c r="BE1700" s="58"/>
      <c r="BF1700" s="58"/>
      <c r="BG1700" s="58"/>
      <c r="BH1700" s="58"/>
      <c r="BI1700" s="58"/>
      <c r="BJ1700" s="58"/>
      <c r="BK1700" s="58"/>
      <c r="BL1700" s="58"/>
      <c r="BM1700" s="58"/>
      <c r="BN1700" s="58"/>
      <c r="BO1700" s="58"/>
      <c r="BP1700" s="58"/>
      <c r="BQ1700" s="58"/>
      <c r="BR1700" s="58"/>
      <c r="BS1700" s="58"/>
      <c r="BT1700" s="58"/>
      <c r="BU1700" s="58"/>
      <c r="BV1700" s="58"/>
      <c r="BW1700" s="58"/>
      <c r="BX1700" s="58"/>
      <c r="BY1700" s="58"/>
      <c r="BZ1700" s="58"/>
      <c r="CA1700" s="58"/>
      <c r="CB1700" s="58"/>
      <c r="CC1700" s="58"/>
      <c r="CD1700" s="58"/>
      <c r="CE1700" s="58"/>
      <c r="CF1700" s="58"/>
      <c r="CG1700" s="58"/>
      <c r="CH1700" s="58"/>
      <c r="CI1700" s="58"/>
      <c r="CJ1700" s="58"/>
    </row>
    <row r="1701" spans="1:110" s="71" customFormat="1" ht="12.75" customHeight="1" x14ac:dyDescent="0.2">
      <c r="A1701" s="72"/>
      <c r="B1701" s="63" t="s">
        <v>143</v>
      </c>
      <c r="C1701" s="60" t="s">
        <v>20</v>
      </c>
      <c r="D1701" s="60"/>
      <c r="E1701" s="64">
        <f t="shared" si="20"/>
        <v>0.78100000000000003</v>
      </c>
      <c r="F1701" s="64"/>
      <c r="G1701" s="70">
        <v>0.78100000000000003</v>
      </c>
      <c r="H1701" s="60"/>
      <c r="I1701" s="57"/>
      <c r="J1701" s="57"/>
      <c r="K1701" s="57"/>
      <c r="L1701" s="58"/>
      <c r="M1701" s="58"/>
      <c r="N1701" s="58"/>
      <c r="O1701" s="58"/>
      <c r="P1701" s="58"/>
      <c r="Q1701" s="58"/>
      <c r="R1701" s="58"/>
      <c r="S1701" s="58"/>
      <c r="T1701" s="58"/>
      <c r="U1701" s="58"/>
      <c r="V1701" s="58"/>
      <c r="W1701" s="58"/>
      <c r="X1701" s="58"/>
      <c r="Y1701" s="58"/>
      <c r="Z1701" s="58"/>
      <c r="AA1701" s="58"/>
      <c r="AB1701" s="58"/>
      <c r="AC1701" s="58"/>
      <c r="AD1701" s="58"/>
      <c r="AE1701" s="58"/>
      <c r="AF1701" s="58"/>
      <c r="AG1701" s="58"/>
      <c r="AH1701" s="58"/>
      <c r="AI1701" s="58"/>
      <c r="AJ1701" s="58"/>
      <c r="AK1701" s="58"/>
      <c r="AL1701" s="58"/>
      <c r="AM1701" s="58"/>
      <c r="AN1701" s="58"/>
      <c r="AO1701" s="58"/>
      <c r="AP1701" s="58"/>
      <c r="AQ1701" s="58"/>
      <c r="AR1701" s="58"/>
      <c r="AS1701" s="58"/>
      <c r="AT1701" s="58"/>
      <c r="AU1701" s="58"/>
      <c r="AV1701" s="58"/>
      <c r="AW1701" s="58"/>
      <c r="AX1701" s="58"/>
      <c r="AY1701" s="58"/>
      <c r="AZ1701" s="58"/>
      <c r="BA1701" s="58"/>
      <c r="BB1701" s="58"/>
      <c r="BC1701" s="58"/>
      <c r="BD1701" s="58"/>
      <c r="BE1701" s="58"/>
      <c r="BF1701" s="58"/>
      <c r="BG1701" s="58"/>
      <c r="BH1701" s="58"/>
      <c r="BI1701" s="58"/>
      <c r="BJ1701" s="58"/>
      <c r="BK1701" s="58"/>
      <c r="BL1701" s="58"/>
      <c r="BM1701" s="58"/>
      <c r="BN1701" s="58"/>
      <c r="BO1701" s="58"/>
      <c r="BP1701" s="58"/>
      <c r="BQ1701" s="58"/>
      <c r="BR1701" s="58"/>
      <c r="BS1701" s="58"/>
      <c r="BT1701" s="58"/>
      <c r="BU1701" s="58"/>
      <c r="BV1701" s="58"/>
      <c r="BW1701" s="58"/>
      <c r="BX1701" s="58"/>
      <c r="BY1701" s="58"/>
      <c r="BZ1701" s="58"/>
      <c r="CA1701" s="58"/>
      <c r="CB1701" s="58"/>
      <c r="CC1701" s="58"/>
      <c r="CD1701" s="58"/>
      <c r="CE1701" s="58"/>
      <c r="CF1701" s="58"/>
      <c r="CG1701" s="58"/>
      <c r="CH1701" s="58"/>
      <c r="CI1701" s="58"/>
      <c r="CJ1701" s="58"/>
    </row>
    <row r="1702" spans="1:110" s="71" customFormat="1" ht="12.75" customHeight="1" x14ac:dyDescent="0.2">
      <c r="A1702" s="72"/>
      <c r="B1702" s="63"/>
      <c r="C1702" s="60" t="s">
        <v>17</v>
      </c>
      <c r="D1702" s="60"/>
      <c r="E1702" s="64">
        <f t="shared" si="20"/>
        <v>1130.5989999999999</v>
      </c>
      <c r="F1702" s="64"/>
      <c r="G1702" s="70">
        <v>1130.5989999999999</v>
      </c>
      <c r="H1702" s="60"/>
      <c r="I1702" s="57"/>
      <c r="J1702" s="57"/>
      <c r="K1702" s="57"/>
      <c r="L1702" s="58"/>
      <c r="M1702" s="58"/>
      <c r="N1702" s="58"/>
      <c r="O1702" s="58"/>
      <c r="P1702" s="58"/>
      <c r="Q1702" s="58"/>
      <c r="R1702" s="58"/>
      <c r="S1702" s="58"/>
      <c r="T1702" s="58"/>
      <c r="U1702" s="58"/>
      <c r="V1702" s="58"/>
      <c r="W1702" s="58"/>
      <c r="X1702" s="58"/>
      <c r="Y1702" s="58"/>
      <c r="Z1702" s="58"/>
      <c r="AA1702" s="58"/>
      <c r="AB1702" s="58"/>
      <c r="AC1702" s="58"/>
      <c r="AD1702" s="58"/>
      <c r="AE1702" s="58"/>
      <c r="AF1702" s="58"/>
      <c r="AG1702" s="58"/>
      <c r="AH1702" s="58"/>
      <c r="AI1702" s="58"/>
      <c r="AJ1702" s="58"/>
      <c r="AK1702" s="58"/>
      <c r="AL1702" s="58"/>
      <c r="AM1702" s="58"/>
      <c r="AN1702" s="58"/>
      <c r="AO1702" s="58"/>
      <c r="AP1702" s="58"/>
      <c r="AQ1702" s="58"/>
      <c r="AR1702" s="58"/>
      <c r="AS1702" s="58"/>
      <c r="AT1702" s="58"/>
      <c r="AU1702" s="58"/>
      <c r="AV1702" s="58"/>
      <c r="AW1702" s="58"/>
      <c r="AX1702" s="58"/>
      <c r="AY1702" s="58"/>
      <c r="AZ1702" s="58"/>
      <c r="BA1702" s="58"/>
      <c r="BB1702" s="58"/>
      <c r="BC1702" s="58"/>
      <c r="BD1702" s="58"/>
      <c r="BE1702" s="58"/>
      <c r="BF1702" s="58"/>
      <c r="BG1702" s="58"/>
      <c r="BH1702" s="58"/>
      <c r="BI1702" s="58"/>
      <c r="BJ1702" s="58"/>
      <c r="BK1702" s="58"/>
      <c r="BL1702" s="58"/>
      <c r="BM1702" s="58"/>
      <c r="BN1702" s="58"/>
      <c r="BO1702" s="58"/>
      <c r="BP1702" s="58"/>
      <c r="BQ1702" s="58"/>
      <c r="BR1702" s="58"/>
      <c r="BS1702" s="58"/>
      <c r="BT1702" s="58"/>
      <c r="BU1702" s="58"/>
      <c r="BV1702" s="58"/>
      <c r="BW1702" s="58"/>
      <c r="BX1702" s="58"/>
      <c r="BY1702" s="58"/>
      <c r="BZ1702" s="58"/>
      <c r="CA1702" s="58"/>
      <c r="CB1702" s="58"/>
      <c r="CC1702" s="58"/>
      <c r="CD1702" s="58"/>
      <c r="CE1702" s="58"/>
      <c r="CF1702" s="58"/>
      <c r="CG1702" s="58"/>
      <c r="CH1702" s="58"/>
      <c r="CI1702" s="58"/>
      <c r="CJ1702" s="58"/>
    </row>
    <row r="1703" spans="1:110" s="71" customFormat="1" ht="12.75" customHeight="1" x14ac:dyDescent="0.2">
      <c r="A1703" s="72"/>
      <c r="B1703" s="63" t="s">
        <v>145</v>
      </c>
      <c r="C1703" s="60" t="s">
        <v>20</v>
      </c>
      <c r="D1703" s="60"/>
      <c r="E1703" s="64">
        <f t="shared" si="20"/>
        <v>0</v>
      </c>
      <c r="F1703" s="64"/>
      <c r="G1703" s="70"/>
      <c r="H1703" s="60"/>
      <c r="I1703" s="57"/>
      <c r="J1703" s="57"/>
      <c r="K1703" s="57"/>
      <c r="L1703" s="58"/>
      <c r="M1703" s="58"/>
      <c r="N1703" s="58"/>
      <c r="O1703" s="58"/>
      <c r="P1703" s="58"/>
      <c r="Q1703" s="58"/>
      <c r="R1703" s="58"/>
      <c r="S1703" s="58"/>
      <c r="T1703" s="58"/>
      <c r="U1703" s="58"/>
      <c r="V1703" s="58"/>
      <c r="W1703" s="58"/>
      <c r="X1703" s="58"/>
      <c r="Y1703" s="58"/>
      <c r="Z1703" s="58"/>
      <c r="AA1703" s="58"/>
      <c r="AB1703" s="58"/>
      <c r="AC1703" s="58"/>
      <c r="AD1703" s="58"/>
      <c r="AE1703" s="58"/>
      <c r="AF1703" s="58"/>
      <c r="AG1703" s="58"/>
      <c r="AH1703" s="58"/>
      <c r="AI1703" s="58"/>
      <c r="AJ1703" s="58"/>
      <c r="AK1703" s="58"/>
      <c r="AL1703" s="58"/>
      <c r="AM1703" s="58"/>
      <c r="AN1703" s="58"/>
      <c r="AO1703" s="58"/>
      <c r="AP1703" s="58"/>
      <c r="AQ1703" s="58"/>
      <c r="AR1703" s="58"/>
      <c r="AS1703" s="58"/>
      <c r="AT1703" s="58"/>
      <c r="AU1703" s="58"/>
      <c r="AV1703" s="58"/>
      <c r="AW1703" s="58"/>
      <c r="AX1703" s="58"/>
      <c r="AY1703" s="58"/>
      <c r="AZ1703" s="58"/>
      <c r="BA1703" s="58"/>
      <c r="BB1703" s="58"/>
      <c r="BC1703" s="58"/>
      <c r="BD1703" s="58"/>
      <c r="BE1703" s="58"/>
      <c r="BF1703" s="58"/>
      <c r="BG1703" s="58"/>
      <c r="BH1703" s="58"/>
      <c r="BI1703" s="58"/>
      <c r="BJ1703" s="58"/>
      <c r="BK1703" s="58"/>
      <c r="BL1703" s="58"/>
      <c r="BM1703" s="58"/>
      <c r="BN1703" s="58"/>
      <c r="BO1703" s="58"/>
      <c r="BP1703" s="58"/>
      <c r="BQ1703" s="58"/>
      <c r="BR1703" s="58"/>
      <c r="BS1703" s="58"/>
      <c r="BT1703" s="58"/>
      <c r="BU1703" s="58"/>
      <c r="BV1703" s="58"/>
      <c r="BW1703" s="58"/>
      <c r="BX1703" s="58"/>
      <c r="BY1703" s="58"/>
      <c r="BZ1703" s="58"/>
      <c r="CA1703" s="58"/>
      <c r="CB1703" s="58"/>
      <c r="CC1703" s="58"/>
      <c r="CD1703" s="58"/>
      <c r="CE1703" s="58"/>
      <c r="CF1703" s="58"/>
      <c r="CG1703" s="58"/>
      <c r="CH1703" s="58"/>
      <c r="CI1703" s="58"/>
      <c r="CJ1703" s="58"/>
    </row>
    <row r="1704" spans="1:110" s="71" customFormat="1" ht="12.75" customHeight="1" x14ac:dyDescent="0.2">
      <c r="A1704" s="72"/>
      <c r="B1704" s="63"/>
      <c r="C1704" s="60" t="s">
        <v>17</v>
      </c>
      <c r="D1704" s="60"/>
      <c r="E1704" s="64">
        <f t="shared" si="20"/>
        <v>0</v>
      </c>
      <c r="F1704" s="64"/>
      <c r="G1704" s="70"/>
      <c r="H1704" s="60"/>
      <c r="I1704" s="57"/>
      <c r="J1704" s="57"/>
      <c r="K1704" s="57"/>
      <c r="L1704" s="58"/>
      <c r="M1704" s="58"/>
      <c r="N1704" s="58"/>
      <c r="O1704" s="58"/>
      <c r="P1704" s="58"/>
      <c r="Q1704" s="58"/>
      <c r="R1704" s="58"/>
      <c r="S1704" s="58"/>
      <c r="T1704" s="58"/>
      <c r="U1704" s="58"/>
      <c r="V1704" s="58"/>
      <c r="W1704" s="58"/>
      <c r="X1704" s="58"/>
      <c r="Y1704" s="58"/>
      <c r="Z1704" s="58"/>
      <c r="AA1704" s="58"/>
      <c r="AB1704" s="58"/>
      <c r="AC1704" s="58"/>
      <c r="AD1704" s="58"/>
      <c r="AE1704" s="58"/>
      <c r="AF1704" s="58"/>
      <c r="AG1704" s="58"/>
      <c r="AH1704" s="58"/>
      <c r="AI1704" s="58"/>
      <c r="AJ1704" s="58"/>
      <c r="AK1704" s="58"/>
      <c r="AL1704" s="58"/>
      <c r="AM1704" s="58"/>
      <c r="AN1704" s="58"/>
      <c r="AO1704" s="58"/>
      <c r="AP1704" s="58"/>
      <c r="AQ1704" s="58"/>
      <c r="AR1704" s="58"/>
      <c r="AS1704" s="58"/>
      <c r="AT1704" s="58"/>
      <c r="AU1704" s="58"/>
      <c r="AV1704" s="58"/>
      <c r="AW1704" s="58"/>
      <c r="AX1704" s="58"/>
      <c r="AY1704" s="58"/>
      <c r="AZ1704" s="58"/>
      <c r="BA1704" s="58"/>
      <c r="BB1704" s="58"/>
      <c r="BC1704" s="58"/>
      <c r="BD1704" s="58"/>
      <c r="BE1704" s="58"/>
      <c r="BF1704" s="58"/>
      <c r="BG1704" s="58"/>
      <c r="BH1704" s="58"/>
      <c r="BI1704" s="58"/>
      <c r="BJ1704" s="58"/>
      <c r="BK1704" s="58"/>
      <c r="BL1704" s="58"/>
      <c r="BM1704" s="58"/>
      <c r="BN1704" s="58"/>
      <c r="BO1704" s="58"/>
      <c r="BP1704" s="58"/>
      <c r="BQ1704" s="58"/>
      <c r="BR1704" s="58"/>
      <c r="BS1704" s="58"/>
      <c r="BT1704" s="58"/>
      <c r="BU1704" s="58"/>
      <c r="BV1704" s="58"/>
      <c r="BW1704" s="58"/>
      <c r="BX1704" s="58"/>
      <c r="BY1704" s="58"/>
      <c r="BZ1704" s="58"/>
      <c r="CA1704" s="58"/>
      <c r="CB1704" s="58"/>
      <c r="CC1704" s="58"/>
      <c r="CD1704" s="58"/>
      <c r="CE1704" s="58"/>
      <c r="CF1704" s="58"/>
      <c r="CG1704" s="58"/>
      <c r="CH1704" s="58"/>
      <c r="CI1704" s="58"/>
      <c r="CJ1704" s="58"/>
    </row>
    <row r="1705" spans="1:110" s="71" customFormat="1" ht="12.75" customHeight="1" x14ac:dyDescent="0.2">
      <c r="A1705" s="72"/>
      <c r="B1705" s="67" t="s">
        <v>147</v>
      </c>
      <c r="C1705" s="60" t="s">
        <v>148</v>
      </c>
      <c r="D1705" s="60"/>
      <c r="E1705" s="64">
        <f t="shared" si="20"/>
        <v>0</v>
      </c>
      <c r="F1705" s="64"/>
      <c r="G1705" s="70"/>
      <c r="H1705" s="60"/>
      <c r="I1705" s="57"/>
      <c r="J1705" s="57"/>
      <c r="K1705" s="57"/>
      <c r="L1705" s="58"/>
      <c r="M1705" s="58"/>
      <c r="N1705" s="58"/>
      <c r="O1705" s="58"/>
      <c r="P1705" s="58"/>
      <c r="Q1705" s="58"/>
      <c r="R1705" s="58"/>
      <c r="S1705" s="58"/>
      <c r="T1705" s="58"/>
      <c r="U1705" s="58"/>
      <c r="V1705" s="58"/>
      <c r="W1705" s="58"/>
      <c r="X1705" s="58"/>
      <c r="Y1705" s="58"/>
      <c r="Z1705" s="58"/>
      <c r="AA1705" s="58"/>
      <c r="AB1705" s="58"/>
      <c r="AC1705" s="58"/>
      <c r="AD1705" s="58"/>
      <c r="AE1705" s="58"/>
      <c r="AF1705" s="58"/>
      <c r="AG1705" s="58"/>
      <c r="AH1705" s="58"/>
      <c r="AI1705" s="58"/>
      <c r="AJ1705" s="58"/>
      <c r="AK1705" s="58"/>
      <c r="AL1705" s="58"/>
      <c r="AM1705" s="58"/>
      <c r="AN1705" s="58"/>
      <c r="AO1705" s="58"/>
      <c r="AP1705" s="58"/>
      <c r="AQ1705" s="58"/>
      <c r="AR1705" s="58"/>
      <c r="AS1705" s="58"/>
      <c r="AT1705" s="58"/>
      <c r="AU1705" s="58"/>
      <c r="AV1705" s="58"/>
      <c r="AW1705" s="58"/>
      <c r="AX1705" s="58"/>
      <c r="AY1705" s="58"/>
      <c r="AZ1705" s="58"/>
      <c r="BA1705" s="58"/>
      <c r="BB1705" s="58"/>
      <c r="BC1705" s="58"/>
      <c r="BD1705" s="58"/>
      <c r="BE1705" s="58"/>
      <c r="BF1705" s="58"/>
      <c r="BG1705" s="58"/>
      <c r="BH1705" s="58"/>
      <c r="BI1705" s="58"/>
      <c r="BJ1705" s="58"/>
      <c r="BK1705" s="58"/>
      <c r="BL1705" s="58"/>
      <c r="BM1705" s="58"/>
      <c r="BN1705" s="58"/>
      <c r="BO1705" s="58"/>
      <c r="BP1705" s="58"/>
      <c r="BQ1705" s="58"/>
      <c r="BR1705" s="58"/>
      <c r="BS1705" s="58"/>
      <c r="BT1705" s="58"/>
      <c r="BU1705" s="58"/>
      <c r="BV1705" s="58"/>
      <c r="BW1705" s="58"/>
      <c r="BX1705" s="58"/>
      <c r="BY1705" s="58"/>
      <c r="BZ1705" s="58"/>
      <c r="CA1705" s="58"/>
      <c r="CB1705" s="58"/>
      <c r="CC1705" s="58"/>
      <c r="CD1705" s="58"/>
      <c r="CE1705" s="58"/>
      <c r="CF1705" s="58"/>
      <c r="CG1705" s="58"/>
      <c r="CH1705" s="58"/>
      <c r="CI1705" s="58"/>
      <c r="CJ1705" s="58"/>
    </row>
    <row r="1706" spans="1:110" s="71" customFormat="1" ht="12.75" customHeight="1" x14ac:dyDescent="0.2">
      <c r="A1706" s="72"/>
      <c r="B1706" s="67"/>
      <c r="C1706" s="60" t="s">
        <v>17</v>
      </c>
      <c r="D1706" s="60"/>
      <c r="E1706" s="64">
        <f t="shared" si="20"/>
        <v>0</v>
      </c>
      <c r="F1706" s="64"/>
      <c r="G1706" s="70"/>
      <c r="H1706" s="60"/>
      <c r="I1706" s="57"/>
      <c r="J1706" s="57"/>
      <c r="K1706" s="57"/>
      <c r="L1706" s="58"/>
      <c r="M1706" s="58"/>
      <c r="N1706" s="58"/>
      <c r="O1706" s="58"/>
      <c r="P1706" s="58"/>
      <c r="Q1706" s="58"/>
      <c r="R1706" s="58"/>
      <c r="S1706" s="58"/>
      <c r="T1706" s="58"/>
      <c r="U1706" s="58"/>
      <c r="V1706" s="58"/>
      <c r="W1706" s="58"/>
      <c r="X1706" s="58"/>
      <c r="Y1706" s="58"/>
      <c r="Z1706" s="58"/>
      <c r="AA1706" s="58"/>
      <c r="AB1706" s="58"/>
      <c r="AC1706" s="58"/>
      <c r="AD1706" s="58"/>
      <c r="AE1706" s="58"/>
      <c r="AF1706" s="58"/>
      <c r="AG1706" s="58"/>
      <c r="AH1706" s="58"/>
      <c r="AI1706" s="58"/>
      <c r="AJ1706" s="58"/>
      <c r="AK1706" s="58"/>
      <c r="AL1706" s="58"/>
      <c r="AM1706" s="58"/>
      <c r="AN1706" s="58"/>
      <c r="AO1706" s="58"/>
      <c r="AP1706" s="58"/>
      <c r="AQ1706" s="58"/>
      <c r="AR1706" s="58"/>
      <c r="AS1706" s="58"/>
      <c r="AT1706" s="58"/>
      <c r="AU1706" s="58"/>
      <c r="AV1706" s="58"/>
      <c r="AW1706" s="58"/>
      <c r="AX1706" s="58"/>
      <c r="AY1706" s="58"/>
      <c r="AZ1706" s="58"/>
      <c r="BA1706" s="58"/>
      <c r="BB1706" s="58"/>
      <c r="BC1706" s="58"/>
      <c r="BD1706" s="58"/>
      <c r="BE1706" s="58"/>
      <c r="BF1706" s="58"/>
      <c r="BG1706" s="58"/>
      <c r="BH1706" s="58"/>
      <c r="BI1706" s="58"/>
      <c r="BJ1706" s="58"/>
      <c r="BK1706" s="58"/>
      <c r="BL1706" s="58"/>
      <c r="BM1706" s="58"/>
      <c r="BN1706" s="58"/>
      <c r="BO1706" s="58"/>
      <c r="BP1706" s="58"/>
      <c r="BQ1706" s="58"/>
      <c r="BR1706" s="58"/>
      <c r="BS1706" s="58"/>
      <c r="BT1706" s="58"/>
      <c r="BU1706" s="58"/>
      <c r="BV1706" s="58"/>
      <c r="BW1706" s="58"/>
      <c r="BX1706" s="58"/>
      <c r="BY1706" s="58"/>
      <c r="BZ1706" s="58"/>
      <c r="CA1706" s="58"/>
      <c r="CB1706" s="58"/>
      <c r="CC1706" s="58"/>
      <c r="CD1706" s="58"/>
      <c r="CE1706" s="58"/>
      <c r="CF1706" s="58"/>
      <c r="CG1706" s="58"/>
      <c r="CH1706" s="58"/>
      <c r="CI1706" s="58"/>
      <c r="CJ1706" s="58"/>
    </row>
    <row r="1707" spans="1:110" s="71" customFormat="1" ht="12.75" customHeight="1" x14ac:dyDescent="0.2">
      <c r="A1707" s="72"/>
      <c r="B1707" s="63" t="s">
        <v>150</v>
      </c>
      <c r="C1707" s="60" t="s">
        <v>64</v>
      </c>
      <c r="D1707" s="68"/>
      <c r="E1707" s="64">
        <f t="shared" si="20"/>
        <v>0</v>
      </c>
      <c r="F1707" s="64"/>
      <c r="G1707" s="70"/>
      <c r="H1707" s="68"/>
      <c r="I1707" s="57"/>
      <c r="J1707" s="57"/>
      <c r="K1707" s="57"/>
      <c r="L1707" s="58"/>
      <c r="M1707" s="58"/>
      <c r="N1707" s="58"/>
      <c r="O1707" s="58"/>
      <c r="P1707" s="58"/>
      <c r="Q1707" s="58"/>
      <c r="R1707" s="58"/>
      <c r="S1707" s="58"/>
      <c r="T1707" s="58"/>
      <c r="U1707" s="58"/>
      <c r="V1707" s="58"/>
      <c r="W1707" s="58"/>
      <c r="X1707" s="58"/>
      <c r="Y1707" s="58"/>
      <c r="Z1707" s="58"/>
      <c r="AA1707" s="58"/>
      <c r="AB1707" s="58"/>
      <c r="AC1707" s="58"/>
      <c r="AD1707" s="58"/>
      <c r="AE1707" s="58"/>
      <c r="AF1707" s="58"/>
      <c r="AG1707" s="58"/>
      <c r="AH1707" s="58"/>
      <c r="AI1707" s="58"/>
      <c r="AJ1707" s="58"/>
      <c r="AK1707" s="58"/>
      <c r="AL1707" s="58"/>
      <c r="AM1707" s="58"/>
      <c r="AN1707" s="58"/>
      <c r="AO1707" s="58"/>
      <c r="AP1707" s="58"/>
      <c r="AQ1707" s="58"/>
      <c r="AR1707" s="58"/>
      <c r="AS1707" s="58"/>
      <c r="AT1707" s="58"/>
      <c r="AU1707" s="58"/>
      <c r="AV1707" s="58"/>
      <c r="AW1707" s="58"/>
      <c r="AX1707" s="58"/>
      <c r="AY1707" s="58"/>
      <c r="AZ1707" s="58"/>
      <c r="BA1707" s="58"/>
      <c r="BB1707" s="58"/>
      <c r="BC1707" s="58"/>
      <c r="BD1707" s="58"/>
      <c r="BE1707" s="58"/>
      <c r="BF1707" s="58"/>
      <c r="BG1707" s="58"/>
      <c r="BH1707" s="58"/>
      <c r="BI1707" s="58"/>
      <c r="BJ1707" s="58"/>
      <c r="BK1707" s="58"/>
      <c r="BL1707" s="58"/>
      <c r="BM1707" s="58"/>
      <c r="BN1707" s="58"/>
      <c r="BO1707" s="58"/>
      <c r="BP1707" s="58"/>
      <c r="BQ1707" s="58"/>
      <c r="BR1707" s="58"/>
      <c r="BS1707" s="58"/>
      <c r="BT1707" s="58"/>
      <c r="BU1707" s="58"/>
      <c r="BV1707" s="58"/>
      <c r="BW1707" s="58"/>
      <c r="BX1707" s="58"/>
      <c r="BY1707" s="58"/>
      <c r="BZ1707" s="58"/>
      <c r="CA1707" s="58"/>
      <c r="CB1707" s="58"/>
      <c r="CC1707" s="58"/>
      <c r="CD1707" s="58"/>
      <c r="CE1707" s="58"/>
      <c r="CF1707" s="58"/>
      <c r="CG1707" s="58"/>
      <c r="CH1707" s="58"/>
      <c r="CI1707" s="58"/>
      <c r="CJ1707" s="58"/>
    </row>
    <row r="1708" spans="1:110" s="71" customFormat="1" ht="12.75" customHeight="1" x14ac:dyDescent="0.2">
      <c r="A1708" s="76"/>
      <c r="B1708" s="63"/>
      <c r="C1708" s="60" t="s">
        <v>17</v>
      </c>
      <c r="D1708" s="68"/>
      <c r="E1708" s="64">
        <f t="shared" si="20"/>
        <v>0</v>
      </c>
      <c r="F1708" s="64"/>
      <c r="G1708" s="70"/>
      <c r="H1708" s="68"/>
      <c r="I1708" s="57"/>
      <c r="J1708" s="57"/>
      <c r="K1708" s="57"/>
      <c r="L1708" s="58"/>
      <c r="M1708" s="58"/>
      <c r="N1708" s="58"/>
      <c r="O1708" s="58"/>
      <c r="P1708" s="58"/>
      <c r="Q1708" s="58"/>
      <c r="R1708" s="58"/>
      <c r="S1708" s="58"/>
      <c r="T1708" s="58"/>
      <c r="U1708" s="58"/>
      <c r="V1708" s="58"/>
      <c r="W1708" s="58"/>
      <c r="X1708" s="58"/>
      <c r="Y1708" s="58"/>
      <c r="Z1708" s="58"/>
      <c r="AA1708" s="58"/>
      <c r="AB1708" s="58"/>
      <c r="AC1708" s="58"/>
      <c r="AD1708" s="58"/>
      <c r="AE1708" s="58"/>
      <c r="AF1708" s="58"/>
      <c r="AG1708" s="58"/>
      <c r="AH1708" s="58"/>
      <c r="AI1708" s="58"/>
      <c r="AJ1708" s="58"/>
      <c r="AK1708" s="58"/>
      <c r="AL1708" s="58"/>
      <c r="AM1708" s="58"/>
      <c r="AN1708" s="58"/>
      <c r="AO1708" s="58"/>
      <c r="AP1708" s="58"/>
      <c r="AQ1708" s="58"/>
      <c r="AR1708" s="58"/>
      <c r="AS1708" s="58"/>
      <c r="AT1708" s="58"/>
      <c r="AU1708" s="58"/>
      <c r="AV1708" s="58"/>
      <c r="AW1708" s="58"/>
      <c r="AX1708" s="58"/>
      <c r="AY1708" s="58"/>
      <c r="AZ1708" s="58"/>
      <c r="BA1708" s="58"/>
      <c r="BB1708" s="58"/>
      <c r="BC1708" s="58"/>
      <c r="BD1708" s="58"/>
      <c r="BE1708" s="58"/>
      <c r="BF1708" s="58"/>
      <c r="BG1708" s="58"/>
      <c r="BH1708" s="58"/>
      <c r="BI1708" s="58"/>
      <c r="BJ1708" s="58"/>
      <c r="BK1708" s="58"/>
      <c r="BL1708" s="58"/>
      <c r="BM1708" s="58"/>
      <c r="BN1708" s="58"/>
      <c r="BO1708" s="58"/>
      <c r="BP1708" s="58"/>
      <c r="BQ1708" s="58"/>
      <c r="BR1708" s="58"/>
      <c r="BS1708" s="58"/>
      <c r="BT1708" s="58"/>
      <c r="BU1708" s="58"/>
      <c r="BV1708" s="58"/>
      <c r="BW1708" s="58"/>
      <c r="BX1708" s="58"/>
      <c r="BY1708" s="58"/>
      <c r="BZ1708" s="58"/>
      <c r="CA1708" s="58"/>
      <c r="CB1708" s="58"/>
      <c r="CC1708" s="58"/>
      <c r="CD1708" s="58"/>
      <c r="CE1708" s="58"/>
      <c r="CF1708" s="58"/>
      <c r="CG1708" s="58"/>
      <c r="CH1708" s="58"/>
      <c r="CI1708" s="58"/>
      <c r="CJ1708" s="58"/>
    </row>
    <row r="1709" spans="1:110" s="57" customFormat="1" ht="12.75" customHeight="1" x14ac:dyDescent="0.2">
      <c r="A1709" s="18">
        <v>85</v>
      </c>
      <c r="B1709" s="69" t="s">
        <v>235</v>
      </c>
      <c r="C1709" s="60"/>
      <c r="D1709" s="68"/>
      <c r="E1709" s="64">
        <f t="shared" si="20"/>
        <v>1</v>
      </c>
      <c r="F1709" s="64"/>
      <c r="G1709" s="70">
        <v>1</v>
      </c>
      <c r="H1709" s="68"/>
      <c r="L1709" s="58"/>
      <c r="M1709" s="58"/>
      <c r="N1709" s="58"/>
      <c r="O1709" s="58"/>
      <c r="P1709" s="58"/>
      <c r="Q1709" s="58"/>
      <c r="R1709" s="58"/>
      <c r="S1709" s="58"/>
      <c r="T1709" s="58"/>
      <c r="U1709" s="58"/>
      <c r="V1709" s="58"/>
      <c r="W1709" s="58"/>
      <c r="X1709" s="58"/>
      <c r="Y1709" s="58"/>
      <c r="Z1709" s="58"/>
      <c r="AA1709" s="58"/>
      <c r="AB1709" s="58"/>
      <c r="AC1709" s="58"/>
      <c r="AD1709" s="58"/>
      <c r="AE1709" s="58"/>
      <c r="AF1709" s="58"/>
      <c r="AG1709" s="58"/>
      <c r="AH1709" s="58"/>
      <c r="AI1709" s="58"/>
      <c r="AJ1709" s="58"/>
      <c r="AK1709" s="58"/>
      <c r="AL1709" s="58"/>
      <c r="AM1709" s="58"/>
      <c r="AN1709" s="58"/>
      <c r="AO1709" s="58"/>
      <c r="AP1709" s="58"/>
      <c r="AQ1709" s="58"/>
      <c r="AR1709" s="58"/>
      <c r="AS1709" s="58"/>
      <c r="AT1709" s="58"/>
      <c r="AU1709" s="58"/>
      <c r="AV1709" s="58"/>
      <c r="AW1709" s="58"/>
      <c r="AX1709" s="58"/>
      <c r="AY1709" s="58"/>
      <c r="AZ1709" s="58"/>
      <c r="BA1709" s="58"/>
      <c r="BB1709" s="58"/>
      <c r="BC1709" s="58"/>
      <c r="BD1709" s="58"/>
      <c r="BE1709" s="58"/>
      <c r="BF1709" s="58"/>
      <c r="BG1709" s="58"/>
      <c r="BH1709" s="58"/>
      <c r="BI1709" s="58"/>
      <c r="BJ1709" s="58"/>
      <c r="BK1709" s="58"/>
      <c r="BL1709" s="58"/>
      <c r="BM1709" s="58"/>
      <c r="BN1709" s="58"/>
      <c r="BO1709" s="58"/>
      <c r="BP1709" s="58"/>
      <c r="BQ1709" s="58"/>
      <c r="BR1709" s="58"/>
      <c r="BS1709" s="58"/>
      <c r="BT1709" s="58"/>
      <c r="BU1709" s="58"/>
      <c r="BV1709" s="58"/>
      <c r="BW1709" s="58"/>
      <c r="BX1709" s="58"/>
      <c r="BY1709" s="58"/>
      <c r="BZ1709" s="58"/>
      <c r="CA1709" s="58"/>
      <c r="CB1709" s="58"/>
      <c r="CC1709" s="58"/>
      <c r="CD1709" s="58"/>
      <c r="CE1709" s="58"/>
      <c r="CF1709" s="58"/>
      <c r="CG1709" s="58"/>
      <c r="CH1709" s="58"/>
      <c r="CI1709" s="58"/>
      <c r="CJ1709" s="58"/>
      <c r="CK1709" s="71"/>
      <c r="CL1709" s="71"/>
      <c r="CM1709" s="71"/>
      <c r="CN1709" s="71"/>
      <c r="CO1709" s="71"/>
      <c r="CP1709" s="71"/>
      <c r="CQ1709" s="71"/>
      <c r="CR1709" s="71"/>
      <c r="CS1709" s="71"/>
      <c r="CT1709" s="71"/>
      <c r="CU1709" s="71"/>
      <c r="CV1709" s="71"/>
      <c r="CW1709" s="71"/>
      <c r="CX1709" s="71"/>
      <c r="CY1709" s="71"/>
      <c r="CZ1709" s="71"/>
      <c r="DA1709" s="71"/>
      <c r="DB1709" s="71"/>
      <c r="DC1709" s="71"/>
      <c r="DD1709" s="71"/>
      <c r="DE1709" s="71"/>
      <c r="DF1709" s="71"/>
    </row>
    <row r="1710" spans="1:110" s="57" customFormat="1" ht="12.75" customHeight="1" x14ac:dyDescent="0.2">
      <c r="A1710" s="72"/>
      <c r="B1710" s="73"/>
      <c r="C1710" s="60" t="s">
        <v>17</v>
      </c>
      <c r="D1710" s="61"/>
      <c r="E1710" s="64">
        <f t="shared" si="20"/>
        <v>488.98099999999999</v>
      </c>
      <c r="F1710" s="64">
        <v>0</v>
      </c>
      <c r="G1710" s="70">
        <f>G1712+G1714+G1716+G1718</f>
        <v>488.98099999999999</v>
      </c>
      <c r="H1710" s="61"/>
      <c r="L1710" s="58"/>
      <c r="M1710" s="58"/>
      <c r="N1710" s="58"/>
      <c r="O1710" s="58"/>
      <c r="P1710" s="58"/>
      <c r="Q1710" s="58"/>
      <c r="R1710" s="58"/>
      <c r="S1710" s="58"/>
      <c r="T1710" s="58"/>
      <c r="U1710" s="58"/>
      <c r="V1710" s="58"/>
      <c r="W1710" s="58"/>
      <c r="X1710" s="58"/>
      <c r="Y1710" s="58"/>
      <c r="Z1710" s="58"/>
      <c r="AA1710" s="58"/>
      <c r="AB1710" s="58"/>
      <c r="AC1710" s="58"/>
      <c r="AD1710" s="58"/>
      <c r="AE1710" s="58"/>
      <c r="AF1710" s="58"/>
      <c r="AG1710" s="58"/>
      <c r="AH1710" s="58"/>
      <c r="AI1710" s="58"/>
      <c r="AJ1710" s="58"/>
      <c r="AK1710" s="58"/>
      <c r="AL1710" s="58"/>
      <c r="AM1710" s="58"/>
      <c r="AN1710" s="58"/>
      <c r="AO1710" s="58"/>
      <c r="AP1710" s="58"/>
      <c r="AQ1710" s="58"/>
      <c r="AR1710" s="58"/>
      <c r="AS1710" s="58"/>
      <c r="AT1710" s="58"/>
      <c r="AU1710" s="58"/>
      <c r="AV1710" s="58"/>
      <c r="AW1710" s="58"/>
      <c r="AX1710" s="58"/>
      <c r="AY1710" s="58"/>
      <c r="AZ1710" s="58"/>
      <c r="BA1710" s="58"/>
      <c r="BB1710" s="58"/>
      <c r="BC1710" s="58"/>
      <c r="BD1710" s="58"/>
      <c r="BE1710" s="58"/>
      <c r="BF1710" s="58"/>
      <c r="BG1710" s="58"/>
      <c r="BH1710" s="58"/>
      <c r="BI1710" s="58"/>
      <c r="BJ1710" s="58"/>
      <c r="BK1710" s="58"/>
      <c r="BL1710" s="58"/>
      <c r="BM1710" s="58"/>
      <c r="BN1710" s="58"/>
      <c r="BO1710" s="58"/>
      <c r="BP1710" s="58"/>
      <c r="BQ1710" s="58"/>
      <c r="BR1710" s="58"/>
      <c r="BS1710" s="58"/>
      <c r="BT1710" s="58"/>
      <c r="BU1710" s="58"/>
      <c r="BV1710" s="58"/>
      <c r="BW1710" s="58"/>
      <c r="BX1710" s="58"/>
      <c r="BY1710" s="58"/>
      <c r="BZ1710" s="58"/>
      <c r="CA1710" s="58"/>
      <c r="CB1710" s="58"/>
      <c r="CC1710" s="58"/>
      <c r="CD1710" s="58"/>
      <c r="CE1710" s="58"/>
      <c r="CF1710" s="58"/>
      <c r="CG1710" s="58"/>
      <c r="CH1710" s="58"/>
      <c r="CI1710" s="58"/>
      <c r="CJ1710" s="58"/>
      <c r="CK1710" s="71"/>
      <c r="CL1710" s="71"/>
      <c r="CM1710" s="71"/>
      <c r="CN1710" s="71"/>
      <c r="CO1710" s="71"/>
      <c r="CP1710" s="71"/>
      <c r="CQ1710" s="71"/>
      <c r="CR1710" s="71"/>
      <c r="CS1710" s="71"/>
      <c r="CT1710" s="71"/>
      <c r="CU1710" s="71"/>
      <c r="CV1710" s="71"/>
      <c r="CW1710" s="71"/>
      <c r="CX1710" s="71"/>
      <c r="CY1710" s="71"/>
      <c r="CZ1710" s="71"/>
      <c r="DA1710" s="71"/>
      <c r="DB1710" s="71"/>
      <c r="DC1710" s="71"/>
      <c r="DD1710" s="71"/>
      <c r="DE1710" s="71"/>
      <c r="DF1710" s="71"/>
    </row>
    <row r="1711" spans="1:110" s="57" customFormat="1" ht="12.75" customHeight="1" x14ac:dyDescent="0.2">
      <c r="A1711" s="72"/>
      <c r="B1711" s="63" t="s">
        <v>143</v>
      </c>
      <c r="C1711" s="60" t="s">
        <v>20</v>
      </c>
      <c r="D1711" s="60"/>
      <c r="E1711" s="64">
        <f t="shared" si="20"/>
        <v>0.33300000000000002</v>
      </c>
      <c r="F1711" s="64"/>
      <c r="G1711" s="70">
        <v>0.33300000000000002</v>
      </c>
      <c r="H1711" s="60"/>
      <c r="L1711" s="58"/>
      <c r="M1711" s="58"/>
      <c r="N1711" s="58"/>
      <c r="O1711" s="58"/>
      <c r="P1711" s="58"/>
      <c r="Q1711" s="58"/>
      <c r="R1711" s="58"/>
      <c r="S1711" s="58"/>
      <c r="T1711" s="58"/>
      <c r="U1711" s="58"/>
      <c r="V1711" s="58"/>
      <c r="W1711" s="58"/>
      <c r="X1711" s="58"/>
      <c r="Y1711" s="58"/>
      <c r="Z1711" s="58"/>
      <c r="AA1711" s="58"/>
      <c r="AB1711" s="58"/>
      <c r="AC1711" s="58"/>
      <c r="AD1711" s="58"/>
      <c r="AE1711" s="58"/>
      <c r="AF1711" s="58"/>
      <c r="AG1711" s="58"/>
      <c r="AH1711" s="58"/>
      <c r="AI1711" s="58"/>
      <c r="AJ1711" s="58"/>
      <c r="AK1711" s="58"/>
      <c r="AL1711" s="58"/>
      <c r="AM1711" s="58"/>
      <c r="AN1711" s="58"/>
      <c r="AO1711" s="58"/>
      <c r="AP1711" s="58"/>
      <c r="AQ1711" s="58"/>
      <c r="AR1711" s="58"/>
      <c r="AS1711" s="58"/>
      <c r="AT1711" s="58"/>
      <c r="AU1711" s="58"/>
      <c r="AV1711" s="58"/>
      <c r="AW1711" s="58"/>
      <c r="AX1711" s="58"/>
      <c r="AY1711" s="58"/>
      <c r="AZ1711" s="58"/>
      <c r="BA1711" s="58"/>
      <c r="BB1711" s="58"/>
      <c r="BC1711" s="58"/>
      <c r="BD1711" s="58"/>
      <c r="BE1711" s="58"/>
      <c r="BF1711" s="58"/>
      <c r="BG1711" s="58"/>
      <c r="BH1711" s="58"/>
      <c r="BI1711" s="58"/>
      <c r="BJ1711" s="58"/>
      <c r="BK1711" s="58"/>
      <c r="BL1711" s="58"/>
      <c r="BM1711" s="58"/>
      <c r="BN1711" s="58"/>
      <c r="BO1711" s="58"/>
      <c r="BP1711" s="58"/>
      <c r="BQ1711" s="58"/>
      <c r="BR1711" s="58"/>
      <c r="BS1711" s="58"/>
      <c r="BT1711" s="58"/>
      <c r="BU1711" s="58"/>
      <c r="BV1711" s="58"/>
      <c r="BW1711" s="58"/>
      <c r="BX1711" s="58"/>
      <c r="BY1711" s="58"/>
      <c r="BZ1711" s="58"/>
      <c r="CA1711" s="58"/>
      <c r="CB1711" s="58"/>
      <c r="CC1711" s="58"/>
      <c r="CD1711" s="58"/>
      <c r="CE1711" s="58"/>
      <c r="CF1711" s="58"/>
      <c r="CG1711" s="58"/>
      <c r="CH1711" s="58"/>
      <c r="CI1711" s="58"/>
      <c r="CJ1711" s="58"/>
      <c r="CK1711" s="71"/>
      <c r="CL1711" s="71"/>
      <c r="CM1711" s="71"/>
      <c r="CN1711" s="71"/>
      <c r="CO1711" s="71"/>
      <c r="CP1711" s="71"/>
      <c r="CQ1711" s="71"/>
      <c r="CR1711" s="71"/>
      <c r="CS1711" s="71"/>
      <c r="CT1711" s="71"/>
      <c r="CU1711" s="71"/>
      <c r="CV1711" s="71"/>
      <c r="CW1711" s="71"/>
      <c r="CX1711" s="71"/>
      <c r="CY1711" s="71"/>
      <c r="CZ1711" s="71"/>
      <c r="DA1711" s="71"/>
      <c r="DB1711" s="71"/>
      <c r="DC1711" s="71"/>
      <c r="DD1711" s="71"/>
      <c r="DE1711" s="71"/>
      <c r="DF1711" s="71"/>
    </row>
    <row r="1712" spans="1:110" s="57" customFormat="1" ht="12.75" customHeight="1" x14ac:dyDescent="0.2">
      <c r="A1712" s="72"/>
      <c r="B1712" s="63"/>
      <c r="C1712" s="60" t="s">
        <v>17</v>
      </c>
      <c r="D1712" s="60"/>
      <c r="E1712" s="64">
        <f t="shared" si="20"/>
        <v>488.98099999999999</v>
      </c>
      <c r="F1712" s="64"/>
      <c r="G1712" s="70">
        <v>488.98099999999999</v>
      </c>
      <c r="H1712" s="60"/>
      <c r="L1712" s="58"/>
      <c r="M1712" s="58"/>
      <c r="N1712" s="58"/>
      <c r="O1712" s="58"/>
      <c r="P1712" s="58"/>
      <c r="Q1712" s="58"/>
      <c r="R1712" s="58"/>
      <c r="S1712" s="58"/>
      <c r="T1712" s="58"/>
      <c r="U1712" s="58"/>
      <c r="V1712" s="58"/>
      <c r="W1712" s="58"/>
      <c r="X1712" s="58"/>
      <c r="Y1712" s="58"/>
      <c r="Z1712" s="58"/>
      <c r="AA1712" s="58"/>
      <c r="AB1712" s="58"/>
      <c r="AC1712" s="58"/>
      <c r="AD1712" s="58"/>
      <c r="AE1712" s="58"/>
      <c r="AF1712" s="58"/>
      <c r="AG1712" s="58"/>
      <c r="AH1712" s="58"/>
      <c r="AI1712" s="58"/>
      <c r="AJ1712" s="58"/>
      <c r="AK1712" s="58"/>
      <c r="AL1712" s="58"/>
      <c r="AM1712" s="58"/>
      <c r="AN1712" s="58"/>
      <c r="AO1712" s="58"/>
      <c r="AP1712" s="58"/>
      <c r="AQ1712" s="58"/>
      <c r="AR1712" s="58"/>
      <c r="AS1712" s="58"/>
      <c r="AT1712" s="58"/>
      <c r="AU1712" s="58"/>
      <c r="AV1712" s="58"/>
      <c r="AW1712" s="58"/>
      <c r="AX1712" s="58"/>
      <c r="AY1712" s="58"/>
      <c r="AZ1712" s="58"/>
      <c r="BA1712" s="58"/>
      <c r="BB1712" s="58"/>
      <c r="BC1712" s="58"/>
      <c r="BD1712" s="58"/>
      <c r="BE1712" s="58"/>
      <c r="BF1712" s="58"/>
      <c r="BG1712" s="58"/>
      <c r="BH1712" s="58"/>
      <c r="BI1712" s="58"/>
      <c r="BJ1712" s="58"/>
      <c r="BK1712" s="58"/>
      <c r="BL1712" s="58"/>
      <c r="BM1712" s="58"/>
      <c r="BN1712" s="58"/>
      <c r="BO1712" s="58"/>
      <c r="BP1712" s="58"/>
      <c r="BQ1712" s="58"/>
      <c r="BR1712" s="58"/>
      <c r="BS1712" s="58"/>
      <c r="BT1712" s="58"/>
      <c r="BU1712" s="58"/>
      <c r="BV1712" s="58"/>
      <c r="BW1712" s="58"/>
      <c r="BX1712" s="58"/>
      <c r="BY1712" s="58"/>
      <c r="BZ1712" s="58"/>
      <c r="CA1712" s="58"/>
      <c r="CB1712" s="58"/>
      <c r="CC1712" s="58"/>
      <c r="CD1712" s="58"/>
      <c r="CE1712" s="58"/>
      <c r="CF1712" s="58"/>
      <c r="CG1712" s="58"/>
      <c r="CH1712" s="58"/>
      <c r="CI1712" s="58"/>
      <c r="CJ1712" s="58"/>
      <c r="CK1712" s="71"/>
      <c r="CL1712" s="71"/>
      <c r="CM1712" s="71"/>
      <c r="CN1712" s="71"/>
      <c r="CO1712" s="71"/>
      <c r="CP1712" s="71"/>
      <c r="CQ1712" s="71"/>
      <c r="CR1712" s="71"/>
      <c r="CS1712" s="71"/>
      <c r="CT1712" s="71"/>
      <c r="CU1712" s="71"/>
      <c r="CV1712" s="71"/>
      <c r="CW1712" s="71"/>
      <c r="CX1712" s="71"/>
      <c r="CY1712" s="71"/>
      <c r="CZ1712" s="71"/>
      <c r="DA1712" s="71"/>
      <c r="DB1712" s="71"/>
      <c r="DC1712" s="71"/>
      <c r="DD1712" s="71"/>
      <c r="DE1712" s="71"/>
      <c r="DF1712" s="71"/>
    </row>
    <row r="1713" spans="1:110" s="57" customFormat="1" ht="12.75" customHeight="1" x14ac:dyDescent="0.2">
      <c r="A1713" s="72"/>
      <c r="B1713" s="63" t="s">
        <v>145</v>
      </c>
      <c r="C1713" s="60" t="s">
        <v>20</v>
      </c>
      <c r="D1713" s="60"/>
      <c r="E1713" s="64">
        <f t="shared" si="20"/>
        <v>0</v>
      </c>
      <c r="F1713" s="64"/>
      <c r="G1713" s="70"/>
      <c r="H1713" s="60"/>
      <c r="L1713" s="58"/>
      <c r="M1713" s="58"/>
      <c r="N1713" s="58"/>
      <c r="O1713" s="58"/>
      <c r="P1713" s="58"/>
      <c r="Q1713" s="58"/>
      <c r="R1713" s="58"/>
      <c r="S1713" s="58"/>
      <c r="T1713" s="58"/>
      <c r="U1713" s="58"/>
      <c r="V1713" s="58"/>
      <c r="W1713" s="58"/>
      <c r="X1713" s="58"/>
      <c r="Y1713" s="58"/>
      <c r="Z1713" s="58"/>
      <c r="AA1713" s="58"/>
      <c r="AB1713" s="58"/>
      <c r="AC1713" s="58"/>
      <c r="AD1713" s="58"/>
      <c r="AE1713" s="58"/>
      <c r="AF1713" s="58"/>
      <c r="AG1713" s="58"/>
      <c r="AH1713" s="58"/>
      <c r="AI1713" s="58"/>
      <c r="AJ1713" s="58"/>
      <c r="AK1713" s="58"/>
      <c r="AL1713" s="58"/>
      <c r="AM1713" s="58"/>
      <c r="AN1713" s="58"/>
      <c r="AO1713" s="58"/>
      <c r="AP1713" s="58"/>
      <c r="AQ1713" s="58"/>
      <c r="AR1713" s="58"/>
      <c r="AS1713" s="58"/>
      <c r="AT1713" s="58"/>
      <c r="AU1713" s="58"/>
      <c r="AV1713" s="58"/>
      <c r="AW1713" s="58"/>
      <c r="AX1713" s="58"/>
      <c r="AY1713" s="58"/>
      <c r="AZ1713" s="58"/>
      <c r="BA1713" s="58"/>
      <c r="BB1713" s="58"/>
      <c r="BC1713" s="58"/>
      <c r="BD1713" s="58"/>
      <c r="BE1713" s="58"/>
      <c r="BF1713" s="58"/>
      <c r="BG1713" s="58"/>
      <c r="BH1713" s="58"/>
      <c r="BI1713" s="58"/>
      <c r="BJ1713" s="58"/>
      <c r="BK1713" s="58"/>
      <c r="BL1713" s="58"/>
      <c r="BM1713" s="58"/>
      <c r="BN1713" s="58"/>
      <c r="BO1713" s="58"/>
      <c r="BP1713" s="58"/>
      <c r="BQ1713" s="58"/>
      <c r="BR1713" s="58"/>
      <c r="BS1713" s="58"/>
      <c r="BT1713" s="58"/>
      <c r="BU1713" s="58"/>
      <c r="BV1713" s="58"/>
      <c r="BW1713" s="58"/>
      <c r="BX1713" s="58"/>
      <c r="BY1713" s="58"/>
      <c r="BZ1713" s="58"/>
      <c r="CA1713" s="58"/>
      <c r="CB1713" s="58"/>
      <c r="CC1713" s="58"/>
      <c r="CD1713" s="58"/>
      <c r="CE1713" s="58"/>
      <c r="CF1713" s="58"/>
      <c r="CG1713" s="58"/>
      <c r="CH1713" s="58"/>
      <c r="CI1713" s="58"/>
      <c r="CJ1713" s="58"/>
      <c r="CK1713" s="71"/>
      <c r="CL1713" s="71"/>
      <c r="CM1713" s="71"/>
      <c r="CN1713" s="71"/>
      <c r="CO1713" s="71"/>
      <c r="CP1713" s="71"/>
      <c r="CQ1713" s="71"/>
      <c r="CR1713" s="71"/>
      <c r="CS1713" s="71"/>
      <c r="CT1713" s="71"/>
      <c r="CU1713" s="71"/>
      <c r="CV1713" s="71"/>
      <c r="CW1713" s="71"/>
      <c r="CX1713" s="71"/>
      <c r="CY1713" s="71"/>
      <c r="CZ1713" s="71"/>
      <c r="DA1713" s="71"/>
      <c r="DB1713" s="71"/>
      <c r="DC1713" s="71"/>
      <c r="DD1713" s="71"/>
      <c r="DE1713" s="71"/>
      <c r="DF1713" s="71"/>
    </row>
    <row r="1714" spans="1:110" s="57" customFormat="1" ht="12.75" customHeight="1" x14ac:dyDescent="0.2">
      <c r="A1714" s="72"/>
      <c r="B1714" s="63"/>
      <c r="C1714" s="60" t="s">
        <v>17</v>
      </c>
      <c r="D1714" s="60"/>
      <c r="E1714" s="64">
        <f t="shared" si="20"/>
        <v>0</v>
      </c>
      <c r="F1714" s="64"/>
      <c r="G1714" s="70"/>
      <c r="H1714" s="60"/>
      <c r="L1714" s="58"/>
      <c r="M1714" s="58"/>
      <c r="N1714" s="58"/>
      <c r="O1714" s="58"/>
      <c r="P1714" s="58"/>
      <c r="Q1714" s="58"/>
      <c r="R1714" s="58"/>
      <c r="S1714" s="58"/>
      <c r="T1714" s="58"/>
      <c r="U1714" s="58"/>
      <c r="V1714" s="58"/>
      <c r="W1714" s="58"/>
      <c r="X1714" s="58"/>
      <c r="Y1714" s="58"/>
      <c r="Z1714" s="58"/>
      <c r="AA1714" s="58"/>
      <c r="AB1714" s="58"/>
      <c r="AC1714" s="58"/>
      <c r="AD1714" s="58"/>
      <c r="AE1714" s="58"/>
      <c r="AF1714" s="58"/>
      <c r="AG1714" s="58"/>
      <c r="AH1714" s="58"/>
      <c r="AI1714" s="58"/>
      <c r="AJ1714" s="58"/>
      <c r="AK1714" s="58"/>
      <c r="AL1714" s="58"/>
      <c r="AM1714" s="58"/>
      <c r="AN1714" s="58"/>
      <c r="AO1714" s="58"/>
      <c r="AP1714" s="58"/>
      <c r="AQ1714" s="58"/>
      <c r="AR1714" s="58"/>
      <c r="AS1714" s="58"/>
      <c r="AT1714" s="58"/>
      <c r="AU1714" s="58"/>
      <c r="AV1714" s="58"/>
      <c r="AW1714" s="58"/>
      <c r="AX1714" s="58"/>
      <c r="AY1714" s="58"/>
      <c r="AZ1714" s="58"/>
      <c r="BA1714" s="58"/>
      <c r="BB1714" s="58"/>
      <c r="BC1714" s="58"/>
      <c r="BD1714" s="58"/>
      <c r="BE1714" s="58"/>
      <c r="BF1714" s="58"/>
      <c r="BG1714" s="58"/>
      <c r="BH1714" s="58"/>
      <c r="BI1714" s="58"/>
      <c r="BJ1714" s="58"/>
      <c r="BK1714" s="58"/>
      <c r="BL1714" s="58"/>
      <c r="BM1714" s="58"/>
      <c r="BN1714" s="58"/>
      <c r="BO1714" s="58"/>
      <c r="BP1714" s="58"/>
      <c r="BQ1714" s="58"/>
      <c r="BR1714" s="58"/>
      <c r="BS1714" s="58"/>
      <c r="BT1714" s="58"/>
      <c r="BU1714" s="58"/>
      <c r="BV1714" s="58"/>
      <c r="BW1714" s="58"/>
      <c r="BX1714" s="58"/>
      <c r="BY1714" s="58"/>
      <c r="BZ1714" s="58"/>
      <c r="CA1714" s="58"/>
      <c r="CB1714" s="58"/>
      <c r="CC1714" s="58"/>
      <c r="CD1714" s="58"/>
      <c r="CE1714" s="58"/>
      <c r="CF1714" s="58"/>
      <c r="CG1714" s="58"/>
      <c r="CH1714" s="58"/>
      <c r="CI1714" s="58"/>
      <c r="CJ1714" s="58"/>
      <c r="CK1714" s="71"/>
      <c r="CL1714" s="71"/>
      <c r="CM1714" s="71"/>
      <c r="CN1714" s="71"/>
      <c r="CO1714" s="71"/>
      <c r="CP1714" s="71"/>
      <c r="CQ1714" s="71"/>
      <c r="CR1714" s="71"/>
      <c r="CS1714" s="71"/>
      <c r="CT1714" s="71"/>
      <c r="CU1714" s="71"/>
      <c r="CV1714" s="71"/>
      <c r="CW1714" s="71"/>
      <c r="CX1714" s="71"/>
      <c r="CY1714" s="71"/>
      <c r="CZ1714" s="71"/>
      <c r="DA1714" s="71"/>
      <c r="DB1714" s="71"/>
      <c r="DC1714" s="71"/>
      <c r="DD1714" s="71"/>
      <c r="DE1714" s="71"/>
      <c r="DF1714" s="71"/>
    </row>
    <row r="1715" spans="1:110" s="57" customFormat="1" ht="12.75" customHeight="1" x14ac:dyDescent="0.2">
      <c r="A1715" s="72"/>
      <c r="B1715" s="67" t="s">
        <v>147</v>
      </c>
      <c r="C1715" s="60" t="s">
        <v>148</v>
      </c>
      <c r="D1715" s="60"/>
      <c r="E1715" s="64">
        <f t="shared" si="20"/>
        <v>0</v>
      </c>
      <c r="F1715" s="64"/>
      <c r="G1715" s="70"/>
      <c r="H1715" s="60"/>
      <c r="L1715" s="58"/>
      <c r="M1715" s="58"/>
      <c r="N1715" s="58"/>
      <c r="O1715" s="58"/>
      <c r="P1715" s="58"/>
      <c r="Q1715" s="58"/>
      <c r="R1715" s="58"/>
      <c r="S1715" s="58"/>
      <c r="T1715" s="58"/>
      <c r="U1715" s="58"/>
      <c r="V1715" s="58"/>
      <c r="W1715" s="58"/>
      <c r="X1715" s="58"/>
      <c r="Y1715" s="58"/>
      <c r="Z1715" s="58"/>
      <c r="AA1715" s="58"/>
      <c r="AB1715" s="58"/>
      <c r="AC1715" s="58"/>
      <c r="AD1715" s="58"/>
      <c r="AE1715" s="58"/>
      <c r="AF1715" s="58"/>
      <c r="AG1715" s="58"/>
      <c r="AH1715" s="58"/>
      <c r="AI1715" s="58"/>
      <c r="AJ1715" s="58"/>
      <c r="AK1715" s="58"/>
      <c r="AL1715" s="58"/>
      <c r="AM1715" s="58"/>
      <c r="AN1715" s="58"/>
      <c r="AO1715" s="58"/>
      <c r="AP1715" s="58"/>
      <c r="AQ1715" s="58"/>
      <c r="AR1715" s="58"/>
      <c r="AS1715" s="58"/>
      <c r="AT1715" s="58"/>
      <c r="AU1715" s="58"/>
      <c r="AV1715" s="58"/>
      <c r="AW1715" s="58"/>
      <c r="AX1715" s="58"/>
      <c r="AY1715" s="58"/>
      <c r="AZ1715" s="58"/>
      <c r="BA1715" s="58"/>
      <c r="BB1715" s="58"/>
      <c r="BC1715" s="58"/>
      <c r="BD1715" s="58"/>
      <c r="BE1715" s="58"/>
      <c r="BF1715" s="58"/>
      <c r="BG1715" s="58"/>
      <c r="BH1715" s="58"/>
      <c r="BI1715" s="58"/>
      <c r="BJ1715" s="58"/>
      <c r="BK1715" s="58"/>
      <c r="BL1715" s="58"/>
      <c r="BM1715" s="58"/>
      <c r="BN1715" s="58"/>
      <c r="BO1715" s="58"/>
      <c r="BP1715" s="58"/>
      <c r="BQ1715" s="58"/>
      <c r="BR1715" s="58"/>
      <c r="BS1715" s="58"/>
      <c r="BT1715" s="58"/>
      <c r="BU1715" s="58"/>
      <c r="BV1715" s="58"/>
      <c r="BW1715" s="58"/>
      <c r="BX1715" s="58"/>
      <c r="BY1715" s="58"/>
      <c r="BZ1715" s="58"/>
      <c r="CA1715" s="58"/>
      <c r="CB1715" s="58"/>
      <c r="CC1715" s="58"/>
      <c r="CD1715" s="58"/>
      <c r="CE1715" s="58"/>
      <c r="CF1715" s="58"/>
      <c r="CG1715" s="58"/>
      <c r="CH1715" s="58"/>
      <c r="CI1715" s="58"/>
      <c r="CJ1715" s="58"/>
      <c r="CK1715" s="71"/>
      <c r="CL1715" s="71"/>
      <c r="CM1715" s="71"/>
      <c r="CN1715" s="71"/>
      <c r="CO1715" s="71"/>
      <c r="CP1715" s="71"/>
      <c r="CQ1715" s="71"/>
      <c r="CR1715" s="71"/>
      <c r="CS1715" s="71"/>
      <c r="CT1715" s="71"/>
      <c r="CU1715" s="71"/>
      <c r="CV1715" s="71"/>
      <c r="CW1715" s="71"/>
      <c r="CX1715" s="71"/>
      <c r="CY1715" s="71"/>
      <c r="CZ1715" s="71"/>
      <c r="DA1715" s="71"/>
      <c r="DB1715" s="71"/>
      <c r="DC1715" s="71"/>
      <c r="DD1715" s="71"/>
      <c r="DE1715" s="71"/>
      <c r="DF1715" s="71"/>
    </row>
    <row r="1716" spans="1:110" s="57" customFormat="1" ht="12.75" customHeight="1" x14ac:dyDescent="0.2">
      <c r="A1716" s="72"/>
      <c r="B1716" s="67"/>
      <c r="C1716" s="60" t="s">
        <v>17</v>
      </c>
      <c r="D1716" s="60"/>
      <c r="E1716" s="64">
        <f t="shared" si="20"/>
        <v>0</v>
      </c>
      <c r="F1716" s="64"/>
      <c r="G1716" s="70"/>
      <c r="H1716" s="60"/>
      <c r="L1716" s="58"/>
      <c r="M1716" s="58"/>
      <c r="N1716" s="58"/>
      <c r="O1716" s="58"/>
      <c r="P1716" s="58"/>
      <c r="Q1716" s="58"/>
      <c r="R1716" s="58"/>
      <c r="S1716" s="58"/>
      <c r="T1716" s="58"/>
      <c r="U1716" s="58"/>
      <c r="V1716" s="58"/>
      <c r="W1716" s="58"/>
      <c r="X1716" s="58"/>
      <c r="Y1716" s="58"/>
      <c r="Z1716" s="58"/>
      <c r="AA1716" s="58"/>
      <c r="AB1716" s="58"/>
      <c r="AC1716" s="58"/>
      <c r="AD1716" s="58"/>
      <c r="AE1716" s="58"/>
      <c r="AF1716" s="58"/>
      <c r="AG1716" s="58"/>
      <c r="AH1716" s="58"/>
      <c r="AI1716" s="58"/>
      <c r="AJ1716" s="58"/>
      <c r="AK1716" s="58"/>
      <c r="AL1716" s="58"/>
      <c r="AM1716" s="58"/>
      <c r="AN1716" s="58"/>
      <c r="AO1716" s="58"/>
      <c r="AP1716" s="58"/>
      <c r="AQ1716" s="58"/>
      <c r="AR1716" s="58"/>
      <c r="AS1716" s="58"/>
      <c r="AT1716" s="58"/>
      <c r="AU1716" s="58"/>
      <c r="AV1716" s="58"/>
      <c r="AW1716" s="58"/>
      <c r="AX1716" s="58"/>
      <c r="AY1716" s="58"/>
      <c r="AZ1716" s="58"/>
      <c r="BA1716" s="58"/>
      <c r="BB1716" s="58"/>
      <c r="BC1716" s="58"/>
      <c r="BD1716" s="58"/>
      <c r="BE1716" s="58"/>
      <c r="BF1716" s="58"/>
      <c r="BG1716" s="58"/>
      <c r="BH1716" s="58"/>
      <c r="BI1716" s="58"/>
      <c r="BJ1716" s="58"/>
      <c r="BK1716" s="58"/>
      <c r="BL1716" s="58"/>
      <c r="BM1716" s="58"/>
      <c r="BN1716" s="58"/>
      <c r="BO1716" s="58"/>
      <c r="BP1716" s="58"/>
      <c r="BQ1716" s="58"/>
      <c r="BR1716" s="58"/>
      <c r="BS1716" s="58"/>
      <c r="BT1716" s="58"/>
      <c r="BU1716" s="58"/>
      <c r="BV1716" s="58"/>
      <c r="BW1716" s="58"/>
      <c r="BX1716" s="58"/>
      <c r="BY1716" s="58"/>
      <c r="BZ1716" s="58"/>
      <c r="CA1716" s="58"/>
      <c r="CB1716" s="58"/>
      <c r="CC1716" s="58"/>
      <c r="CD1716" s="58"/>
      <c r="CE1716" s="58"/>
      <c r="CF1716" s="58"/>
      <c r="CG1716" s="58"/>
      <c r="CH1716" s="58"/>
      <c r="CI1716" s="58"/>
      <c r="CJ1716" s="58"/>
      <c r="CK1716" s="71"/>
      <c r="CL1716" s="71"/>
      <c r="CM1716" s="71"/>
      <c r="CN1716" s="71"/>
      <c r="CO1716" s="71"/>
      <c r="CP1716" s="71"/>
      <c r="CQ1716" s="71"/>
      <c r="CR1716" s="71"/>
      <c r="CS1716" s="71"/>
      <c r="CT1716" s="71"/>
      <c r="CU1716" s="71"/>
      <c r="CV1716" s="71"/>
      <c r="CW1716" s="71"/>
      <c r="CX1716" s="71"/>
      <c r="CY1716" s="71"/>
      <c r="CZ1716" s="71"/>
      <c r="DA1716" s="71"/>
      <c r="DB1716" s="71"/>
      <c r="DC1716" s="71"/>
      <c r="DD1716" s="71"/>
      <c r="DE1716" s="71"/>
      <c r="DF1716" s="71"/>
    </row>
    <row r="1717" spans="1:110" s="57" customFormat="1" ht="12.75" customHeight="1" x14ac:dyDescent="0.2">
      <c r="A1717" s="72"/>
      <c r="B1717" s="63" t="s">
        <v>150</v>
      </c>
      <c r="C1717" s="60" t="s">
        <v>64</v>
      </c>
      <c r="D1717" s="68"/>
      <c r="E1717" s="64">
        <f t="shared" si="20"/>
        <v>0</v>
      </c>
      <c r="F1717" s="64"/>
      <c r="G1717" s="70"/>
      <c r="H1717" s="68"/>
      <c r="L1717" s="58"/>
      <c r="M1717" s="58"/>
      <c r="N1717" s="58"/>
      <c r="O1717" s="58"/>
      <c r="P1717" s="58"/>
      <c r="Q1717" s="58"/>
      <c r="R1717" s="58"/>
      <c r="S1717" s="58"/>
      <c r="T1717" s="58"/>
      <c r="U1717" s="58"/>
      <c r="V1717" s="58"/>
      <c r="W1717" s="58"/>
      <c r="X1717" s="58"/>
      <c r="Y1717" s="58"/>
      <c r="Z1717" s="58"/>
      <c r="AA1717" s="58"/>
      <c r="AB1717" s="58"/>
      <c r="AC1717" s="58"/>
      <c r="AD1717" s="58"/>
      <c r="AE1717" s="58"/>
      <c r="AF1717" s="58"/>
      <c r="AG1717" s="58"/>
      <c r="AH1717" s="58"/>
      <c r="AI1717" s="58"/>
      <c r="AJ1717" s="58"/>
      <c r="AK1717" s="58"/>
      <c r="AL1717" s="58"/>
      <c r="AM1717" s="58"/>
      <c r="AN1717" s="58"/>
      <c r="AO1717" s="58"/>
      <c r="AP1717" s="58"/>
      <c r="AQ1717" s="58"/>
      <c r="AR1717" s="58"/>
      <c r="AS1717" s="58"/>
      <c r="AT1717" s="58"/>
      <c r="AU1717" s="58"/>
      <c r="AV1717" s="58"/>
      <c r="AW1717" s="58"/>
      <c r="AX1717" s="58"/>
      <c r="AY1717" s="58"/>
      <c r="AZ1717" s="58"/>
      <c r="BA1717" s="58"/>
      <c r="BB1717" s="58"/>
      <c r="BC1717" s="58"/>
      <c r="BD1717" s="58"/>
      <c r="BE1717" s="58"/>
      <c r="BF1717" s="58"/>
      <c r="BG1717" s="58"/>
      <c r="BH1717" s="58"/>
      <c r="BI1717" s="58"/>
      <c r="BJ1717" s="58"/>
      <c r="BK1717" s="58"/>
      <c r="BL1717" s="58"/>
      <c r="BM1717" s="58"/>
      <c r="BN1717" s="58"/>
      <c r="BO1717" s="58"/>
      <c r="BP1717" s="58"/>
      <c r="BQ1717" s="58"/>
      <c r="BR1717" s="58"/>
      <c r="BS1717" s="58"/>
      <c r="BT1717" s="58"/>
      <c r="BU1717" s="58"/>
      <c r="BV1717" s="58"/>
      <c r="BW1717" s="58"/>
      <c r="BX1717" s="58"/>
      <c r="BY1717" s="58"/>
      <c r="BZ1717" s="58"/>
      <c r="CA1717" s="58"/>
      <c r="CB1717" s="58"/>
      <c r="CC1717" s="58"/>
      <c r="CD1717" s="58"/>
      <c r="CE1717" s="58"/>
      <c r="CF1717" s="58"/>
      <c r="CG1717" s="58"/>
      <c r="CH1717" s="58"/>
      <c r="CI1717" s="58"/>
      <c r="CJ1717" s="58"/>
      <c r="CK1717" s="71"/>
      <c r="CL1717" s="71"/>
      <c r="CM1717" s="71"/>
      <c r="CN1717" s="71"/>
      <c r="CO1717" s="71"/>
      <c r="CP1717" s="71"/>
      <c r="CQ1717" s="71"/>
      <c r="CR1717" s="71"/>
      <c r="CS1717" s="71"/>
      <c r="CT1717" s="71"/>
      <c r="CU1717" s="71"/>
      <c r="CV1717" s="71"/>
      <c r="CW1717" s="71"/>
      <c r="CX1717" s="71"/>
      <c r="CY1717" s="71"/>
      <c r="CZ1717" s="71"/>
      <c r="DA1717" s="71"/>
      <c r="DB1717" s="71"/>
      <c r="DC1717" s="71"/>
      <c r="DD1717" s="71"/>
      <c r="DE1717" s="71"/>
      <c r="DF1717" s="71"/>
    </row>
    <row r="1718" spans="1:110" s="57" customFormat="1" ht="12.75" customHeight="1" x14ac:dyDescent="0.2">
      <c r="A1718" s="76"/>
      <c r="B1718" s="63"/>
      <c r="C1718" s="60" t="s">
        <v>17</v>
      </c>
      <c r="D1718" s="68"/>
      <c r="E1718" s="64">
        <f t="shared" si="20"/>
        <v>0</v>
      </c>
      <c r="F1718" s="64"/>
      <c r="G1718" s="70"/>
      <c r="H1718" s="68"/>
      <c r="L1718" s="58"/>
      <c r="M1718" s="58"/>
      <c r="N1718" s="58"/>
      <c r="O1718" s="58"/>
      <c r="P1718" s="58"/>
      <c r="Q1718" s="58"/>
      <c r="R1718" s="58"/>
      <c r="S1718" s="58"/>
      <c r="T1718" s="58"/>
      <c r="U1718" s="58"/>
      <c r="V1718" s="58"/>
      <c r="W1718" s="58"/>
      <c r="X1718" s="58"/>
      <c r="Y1718" s="58"/>
      <c r="Z1718" s="58"/>
      <c r="AA1718" s="58"/>
      <c r="AB1718" s="58"/>
      <c r="AC1718" s="58"/>
      <c r="AD1718" s="58"/>
      <c r="AE1718" s="58"/>
      <c r="AF1718" s="58"/>
      <c r="AG1718" s="58"/>
      <c r="AH1718" s="58"/>
      <c r="AI1718" s="58"/>
      <c r="AJ1718" s="58"/>
      <c r="AK1718" s="58"/>
      <c r="AL1718" s="58"/>
      <c r="AM1718" s="58"/>
      <c r="AN1718" s="58"/>
      <c r="AO1718" s="58"/>
      <c r="AP1718" s="58"/>
      <c r="AQ1718" s="58"/>
      <c r="AR1718" s="58"/>
      <c r="AS1718" s="58"/>
      <c r="AT1718" s="58"/>
      <c r="AU1718" s="58"/>
      <c r="AV1718" s="58"/>
      <c r="AW1718" s="58"/>
      <c r="AX1718" s="58"/>
      <c r="AY1718" s="58"/>
      <c r="AZ1718" s="58"/>
      <c r="BA1718" s="58"/>
      <c r="BB1718" s="58"/>
      <c r="BC1718" s="58"/>
      <c r="BD1718" s="58"/>
      <c r="BE1718" s="58"/>
      <c r="BF1718" s="58"/>
      <c r="BG1718" s="58"/>
      <c r="BH1718" s="58"/>
      <c r="BI1718" s="58"/>
      <c r="BJ1718" s="58"/>
      <c r="BK1718" s="58"/>
      <c r="BL1718" s="58"/>
      <c r="BM1718" s="58"/>
      <c r="BN1718" s="58"/>
      <c r="BO1718" s="58"/>
      <c r="BP1718" s="58"/>
      <c r="BQ1718" s="58"/>
      <c r="BR1718" s="58"/>
      <c r="BS1718" s="58"/>
      <c r="BT1718" s="58"/>
      <c r="BU1718" s="58"/>
      <c r="BV1718" s="58"/>
      <c r="BW1718" s="58"/>
      <c r="BX1718" s="58"/>
      <c r="BY1718" s="58"/>
      <c r="BZ1718" s="58"/>
      <c r="CA1718" s="58"/>
      <c r="CB1718" s="58"/>
      <c r="CC1718" s="58"/>
      <c r="CD1718" s="58"/>
      <c r="CE1718" s="58"/>
      <c r="CF1718" s="58"/>
      <c r="CG1718" s="58"/>
      <c r="CH1718" s="58"/>
      <c r="CI1718" s="58"/>
      <c r="CJ1718" s="58"/>
      <c r="CK1718" s="71"/>
      <c r="CL1718" s="71"/>
      <c r="CM1718" s="71"/>
      <c r="CN1718" s="71"/>
      <c r="CO1718" s="71"/>
      <c r="CP1718" s="71"/>
      <c r="CQ1718" s="71"/>
      <c r="CR1718" s="71"/>
      <c r="CS1718" s="71"/>
      <c r="CT1718" s="71"/>
      <c r="CU1718" s="71"/>
      <c r="CV1718" s="71"/>
      <c r="CW1718" s="71"/>
      <c r="CX1718" s="71"/>
      <c r="CY1718" s="71"/>
      <c r="CZ1718" s="71"/>
      <c r="DA1718" s="71"/>
      <c r="DB1718" s="71"/>
      <c r="DC1718" s="71"/>
      <c r="DD1718" s="71"/>
      <c r="DE1718" s="71"/>
      <c r="DF1718" s="71"/>
    </row>
    <row r="1719" spans="1:110" s="71" customFormat="1" ht="12.75" customHeight="1" x14ac:dyDescent="0.2">
      <c r="A1719" s="18">
        <v>86</v>
      </c>
      <c r="B1719" s="69" t="s">
        <v>236</v>
      </c>
      <c r="C1719" s="60" t="s">
        <v>19</v>
      </c>
      <c r="D1719" s="68"/>
      <c r="E1719" s="70">
        <f t="shared" si="20"/>
        <v>1</v>
      </c>
      <c r="F1719" s="70">
        <v>1</v>
      </c>
      <c r="G1719" s="70"/>
      <c r="H1719" s="68"/>
      <c r="I1719" s="57"/>
      <c r="J1719" s="57"/>
      <c r="K1719" s="57"/>
      <c r="L1719" s="58"/>
      <c r="M1719" s="58"/>
      <c r="N1719" s="58"/>
      <c r="O1719" s="58"/>
      <c r="P1719" s="58"/>
      <c r="Q1719" s="58"/>
      <c r="R1719" s="58"/>
      <c r="S1719" s="58"/>
      <c r="T1719" s="58"/>
      <c r="U1719" s="58"/>
      <c r="V1719" s="58"/>
      <c r="W1719" s="58"/>
      <c r="X1719" s="58"/>
      <c r="Y1719" s="58"/>
      <c r="Z1719" s="58"/>
      <c r="AA1719" s="58"/>
      <c r="AB1719" s="58"/>
      <c r="AC1719" s="58"/>
      <c r="AD1719" s="58"/>
      <c r="AE1719" s="58"/>
      <c r="AF1719" s="58"/>
      <c r="AG1719" s="58"/>
      <c r="AH1719" s="58"/>
      <c r="AI1719" s="58"/>
      <c r="AJ1719" s="58"/>
      <c r="AK1719" s="58"/>
      <c r="AL1719" s="58"/>
      <c r="AM1719" s="58"/>
      <c r="AN1719" s="58"/>
      <c r="AO1719" s="58"/>
      <c r="AP1719" s="58"/>
      <c r="AQ1719" s="58"/>
      <c r="AR1719" s="58"/>
      <c r="AS1719" s="58"/>
      <c r="AT1719" s="58"/>
      <c r="AU1719" s="58"/>
      <c r="AV1719" s="58"/>
      <c r="AW1719" s="58"/>
      <c r="AX1719" s="58"/>
      <c r="AY1719" s="58"/>
      <c r="AZ1719" s="58"/>
      <c r="BA1719" s="58"/>
      <c r="BB1719" s="58"/>
      <c r="BC1719" s="58"/>
      <c r="BD1719" s="58"/>
      <c r="BE1719" s="58"/>
      <c r="BF1719" s="58"/>
      <c r="BG1719" s="58"/>
      <c r="BH1719" s="58"/>
      <c r="BI1719" s="58"/>
      <c r="BJ1719" s="58"/>
      <c r="BK1719" s="58"/>
      <c r="BL1719" s="58"/>
      <c r="BM1719" s="58"/>
      <c r="BN1719" s="58"/>
      <c r="BO1719" s="58"/>
      <c r="BP1719" s="58"/>
      <c r="BQ1719" s="58"/>
      <c r="BR1719" s="58"/>
      <c r="BS1719" s="58"/>
      <c r="BT1719" s="58"/>
      <c r="BU1719" s="58"/>
      <c r="BV1719" s="58"/>
      <c r="BW1719" s="58"/>
      <c r="BX1719" s="58"/>
      <c r="BY1719" s="58"/>
      <c r="BZ1719" s="58"/>
      <c r="CA1719" s="58"/>
      <c r="CB1719" s="58"/>
      <c r="CC1719" s="58"/>
      <c r="CD1719" s="58"/>
      <c r="CE1719" s="58"/>
      <c r="CF1719" s="58"/>
      <c r="CG1719" s="58"/>
      <c r="CH1719" s="58"/>
      <c r="CI1719" s="58"/>
      <c r="CJ1719" s="58"/>
    </row>
    <row r="1720" spans="1:110" s="71" customFormat="1" ht="12.75" customHeight="1" x14ac:dyDescent="0.2">
      <c r="A1720" s="72"/>
      <c r="B1720" s="73"/>
      <c r="C1720" s="60" t="s">
        <v>17</v>
      </c>
      <c r="D1720" s="61"/>
      <c r="E1720" s="70">
        <f t="shared" si="20"/>
        <v>1.6439999999999999</v>
      </c>
      <c r="F1720" s="70">
        <f>F1722+F1724+F1726+F1728</f>
        <v>1.6439999999999999</v>
      </c>
      <c r="G1720" s="70">
        <f>G1722+G1724+G1726+G1728</f>
        <v>0</v>
      </c>
      <c r="H1720" s="61"/>
      <c r="I1720" s="57"/>
      <c r="J1720" s="57"/>
      <c r="K1720" s="57"/>
      <c r="L1720" s="58"/>
      <c r="M1720" s="58"/>
      <c r="N1720" s="58"/>
      <c r="O1720" s="58"/>
      <c r="P1720" s="58"/>
      <c r="Q1720" s="58"/>
      <c r="R1720" s="58"/>
      <c r="S1720" s="58"/>
      <c r="T1720" s="58"/>
      <c r="U1720" s="58"/>
      <c r="V1720" s="58"/>
      <c r="W1720" s="58"/>
      <c r="X1720" s="58"/>
      <c r="Y1720" s="58"/>
      <c r="Z1720" s="58"/>
      <c r="AA1720" s="58"/>
      <c r="AB1720" s="58"/>
      <c r="AC1720" s="58"/>
      <c r="AD1720" s="58"/>
      <c r="AE1720" s="58"/>
      <c r="AF1720" s="58"/>
      <c r="AG1720" s="58"/>
      <c r="AH1720" s="58"/>
      <c r="AI1720" s="58"/>
      <c r="AJ1720" s="58"/>
      <c r="AK1720" s="58"/>
      <c r="AL1720" s="58"/>
      <c r="AM1720" s="58"/>
      <c r="AN1720" s="58"/>
      <c r="AO1720" s="58"/>
      <c r="AP1720" s="58"/>
      <c r="AQ1720" s="58"/>
      <c r="AR1720" s="58"/>
      <c r="AS1720" s="58"/>
      <c r="AT1720" s="58"/>
      <c r="AU1720" s="58"/>
      <c r="AV1720" s="58"/>
      <c r="AW1720" s="58"/>
      <c r="AX1720" s="58"/>
      <c r="AY1720" s="58"/>
      <c r="AZ1720" s="58"/>
      <c r="BA1720" s="58"/>
      <c r="BB1720" s="58"/>
      <c r="BC1720" s="58"/>
      <c r="BD1720" s="58"/>
      <c r="BE1720" s="58"/>
      <c r="BF1720" s="58"/>
      <c r="BG1720" s="58"/>
      <c r="BH1720" s="58"/>
      <c r="BI1720" s="58"/>
      <c r="BJ1720" s="58"/>
      <c r="BK1720" s="58"/>
      <c r="BL1720" s="58"/>
      <c r="BM1720" s="58"/>
      <c r="BN1720" s="58"/>
      <c r="BO1720" s="58"/>
      <c r="BP1720" s="58"/>
      <c r="BQ1720" s="58"/>
      <c r="BR1720" s="58"/>
      <c r="BS1720" s="58"/>
      <c r="BT1720" s="58"/>
      <c r="BU1720" s="58"/>
      <c r="BV1720" s="58"/>
      <c r="BW1720" s="58"/>
      <c r="BX1720" s="58"/>
      <c r="BY1720" s="58"/>
      <c r="BZ1720" s="58"/>
      <c r="CA1720" s="58"/>
      <c r="CB1720" s="58"/>
      <c r="CC1720" s="58"/>
      <c r="CD1720" s="58"/>
      <c r="CE1720" s="58"/>
      <c r="CF1720" s="58"/>
      <c r="CG1720" s="58"/>
      <c r="CH1720" s="58"/>
      <c r="CI1720" s="58"/>
      <c r="CJ1720" s="58"/>
    </row>
    <row r="1721" spans="1:110" s="71" customFormat="1" ht="12.75" customHeight="1" x14ac:dyDescent="0.2">
      <c r="A1721" s="72"/>
      <c r="B1721" s="63" t="s">
        <v>143</v>
      </c>
      <c r="C1721" s="60" t="s">
        <v>20</v>
      </c>
      <c r="D1721" s="60"/>
      <c r="E1721" s="70">
        <f t="shared" si="20"/>
        <v>0</v>
      </c>
      <c r="F1721" s="70"/>
      <c r="G1721" s="70"/>
      <c r="H1721" s="60"/>
      <c r="I1721" s="57"/>
      <c r="J1721" s="57"/>
      <c r="K1721" s="57"/>
      <c r="L1721" s="58"/>
      <c r="M1721" s="58"/>
      <c r="N1721" s="58"/>
      <c r="O1721" s="58"/>
      <c r="P1721" s="58"/>
      <c r="Q1721" s="58"/>
      <c r="R1721" s="58"/>
      <c r="S1721" s="58"/>
      <c r="T1721" s="58"/>
      <c r="U1721" s="58"/>
      <c r="V1721" s="58"/>
      <c r="W1721" s="58"/>
      <c r="X1721" s="58"/>
      <c r="Y1721" s="58"/>
      <c r="Z1721" s="58"/>
      <c r="AA1721" s="58"/>
      <c r="AB1721" s="58"/>
      <c r="AC1721" s="58"/>
      <c r="AD1721" s="58"/>
      <c r="AE1721" s="58"/>
      <c r="AF1721" s="58"/>
      <c r="AG1721" s="58"/>
      <c r="AH1721" s="58"/>
      <c r="AI1721" s="58"/>
      <c r="AJ1721" s="58"/>
      <c r="AK1721" s="58"/>
      <c r="AL1721" s="58"/>
      <c r="AM1721" s="58"/>
      <c r="AN1721" s="58"/>
      <c r="AO1721" s="58"/>
      <c r="AP1721" s="58"/>
      <c r="AQ1721" s="58"/>
      <c r="AR1721" s="58"/>
      <c r="AS1721" s="58"/>
      <c r="AT1721" s="58"/>
      <c r="AU1721" s="58"/>
      <c r="AV1721" s="58"/>
      <c r="AW1721" s="58"/>
      <c r="AX1721" s="58"/>
      <c r="AY1721" s="58"/>
      <c r="AZ1721" s="58"/>
      <c r="BA1721" s="58"/>
      <c r="BB1721" s="58"/>
      <c r="BC1721" s="58"/>
      <c r="BD1721" s="58"/>
      <c r="BE1721" s="58"/>
      <c r="BF1721" s="58"/>
      <c r="BG1721" s="58"/>
      <c r="BH1721" s="58"/>
      <c r="BI1721" s="58"/>
      <c r="BJ1721" s="58"/>
      <c r="BK1721" s="58"/>
      <c r="BL1721" s="58"/>
      <c r="BM1721" s="58"/>
      <c r="BN1721" s="58"/>
      <c r="BO1721" s="58"/>
      <c r="BP1721" s="58"/>
      <c r="BQ1721" s="58"/>
      <c r="BR1721" s="58"/>
      <c r="BS1721" s="58"/>
      <c r="BT1721" s="58"/>
      <c r="BU1721" s="58"/>
      <c r="BV1721" s="58"/>
      <c r="BW1721" s="58"/>
      <c r="BX1721" s="58"/>
      <c r="BY1721" s="58"/>
      <c r="BZ1721" s="58"/>
      <c r="CA1721" s="58"/>
      <c r="CB1721" s="58"/>
      <c r="CC1721" s="58"/>
      <c r="CD1721" s="58"/>
      <c r="CE1721" s="58"/>
      <c r="CF1721" s="58"/>
      <c r="CG1721" s="58"/>
      <c r="CH1721" s="58"/>
      <c r="CI1721" s="58"/>
      <c r="CJ1721" s="58"/>
    </row>
    <row r="1722" spans="1:110" s="71" customFormat="1" ht="12.75" customHeight="1" x14ac:dyDescent="0.2">
      <c r="A1722" s="72"/>
      <c r="B1722" s="63"/>
      <c r="C1722" s="60" t="s">
        <v>17</v>
      </c>
      <c r="D1722" s="60"/>
      <c r="E1722" s="70">
        <f t="shared" si="20"/>
        <v>0</v>
      </c>
      <c r="F1722" s="70"/>
      <c r="G1722" s="70"/>
      <c r="H1722" s="60"/>
      <c r="I1722" s="57"/>
      <c r="J1722" s="57"/>
      <c r="K1722" s="57"/>
      <c r="L1722" s="58"/>
      <c r="M1722" s="58"/>
      <c r="N1722" s="58"/>
      <c r="O1722" s="58"/>
      <c r="P1722" s="58"/>
      <c r="Q1722" s="58"/>
      <c r="R1722" s="58"/>
      <c r="S1722" s="58"/>
      <c r="T1722" s="58"/>
      <c r="U1722" s="58"/>
      <c r="V1722" s="58"/>
      <c r="W1722" s="58"/>
      <c r="X1722" s="58"/>
      <c r="Y1722" s="58"/>
      <c r="Z1722" s="58"/>
      <c r="AA1722" s="58"/>
      <c r="AB1722" s="58"/>
      <c r="AC1722" s="58"/>
      <c r="AD1722" s="58"/>
      <c r="AE1722" s="58"/>
      <c r="AF1722" s="58"/>
      <c r="AG1722" s="58"/>
      <c r="AH1722" s="58"/>
      <c r="AI1722" s="58"/>
      <c r="AJ1722" s="58"/>
      <c r="AK1722" s="58"/>
      <c r="AL1722" s="58"/>
      <c r="AM1722" s="58"/>
      <c r="AN1722" s="58"/>
      <c r="AO1722" s="58"/>
      <c r="AP1722" s="58"/>
      <c r="AQ1722" s="58"/>
      <c r="AR1722" s="58"/>
      <c r="AS1722" s="58"/>
      <c r="AT1722" s="58"/>
      <c r="AU1722" s="58"/>
      <c r="AV1722" s="58"/>
      <c r="AW1722" s="58"/>
      <c r="AX1722" s="58"/>
      <c r="AY1722" s="58"/>
      <c r="AZ1722" s="58"/>
      <c r="BA1722" s="58"/>
      <c r="BB1722" s="58"/>
      <c r="BC1722" s="58"/>
      <c r="BD1722" s="58"/>
      <c r="BE1722" s="58"/>
      <c r="BF1722" s="58"/>
      <c r="BG1722" s="58"/>
      <c r="BH1722" s="58"/>
      <c r="BI1722" s="58"/>
      <c r="BJ1722" s="58"/>
      <c r="BK1722" s="58"/>
      <c r="BL1722" s="58"/>
      <c r="BM1722" s="58"/>
      <c r="BN1722" s="58"/>
      <c r="BO1722" s="58"/>
      <c r="BP1722" s="58"/>
      <c r="BQ1722" s="58"/>
      <c r="BR1722" s="58"/>
      <c r="BS1722" s="58"/>
      <c r="BT1722" s="58"/>
      <c r="BU1722" s="58"/>
      <c r="BV1722" s="58"/>
      <c r="BW1722" s="58"/>
      <c r="BX1722" s="58"/>
      <c r="BY1722" s="58"/>
      <c r="BZ1722" s="58"/>
      <c r="CA1722" s="58"/>
      <c r="CB1722" s="58"/>
      <c r="CC1722" s="58"/>
      <c r="CD1722" s="58"/>
      <c r="CE1722" s="58"/>
      <c r="CF1722" s="58"/>
      <c r="CG1722" s="58"/>
      <c r="CH1722" s="58"/>
      <c r="CI1722" s="58"/>
      <c r="CJ1722" s="58"/>
    </row>
    <row r="1723" spans="1:110" s="71" customFormat="1" ht="12.75" customHeight="1" x14ac:dyDescent="0.2">
      <c r="A1723" s="72"/>
      <c r="B1723" s="63" t="s">
        <v>145</v>
      </c>
      <c r="C1723" s="60" t="s">
        <v>20</v>
      </c>
      <c r="D1723" s="60"/>
      <c r="E1723" s="70">
        <f t="shared" si="20"/>
        <v>2.5000000000000001E-3</v>
      </c>
      <c r="F1723" s="70">
        <v>2.5000000000000001E-3</v>
      </c>
      <c r="G1723" s="70"/>
      <c r="H1723" s="60"/>
      <c r="I1723" s="57"/>
      <c r="J1723" s="57"/>
      <c r="K1723" s="57"/>
      <c r="L1723" s="58"/>
      <c r="M1723" s="58"/>
      <c r="N1723" s="58"/>
      <c r="O1723" s="58"/>
      <c r="P1723" s="58"/>
      <c r="Q1723" s="58"/>
      <c r="R1723" s="58"/>
      <c r="S1723" s="58"/>
      <c r="T1723" s="58"/>
      <c r="U1723" s="58"/>
      <c r="V1723" s="58"/>
      <c r="W1723" s="58"/>
      <c r="X1723" s="58"/>
      <c r="Y1723" s="58"/>
      <c r="Z1723" s="58"/>
      <c r="AA1723" s="58"/>
      <c r="AB1723" s="58"/>
      <c r="AC1723" s="58"/>
      <c r="AD1723" s="58"/>
      <c r="AE1723" s="58"/>
      <c r="AF1723" s="58"/>
      <c r="AG1723" s="58"/>
      <c r="AH1723" s="58"/>
      <c r="AI1723" s="58"/>
      <c r="AJ1723" s="58"/>
      <c r="AK1723" s="58"/>
      <c r="AL1723" s="58"/>
      <c r="AM1723" s="58"/>
      <c r="AN1723" s="58"/>
      <c r="AO1723" s="58"/>
      <c r="AP1723" s="58"/>
      <c r="AQ1723" s="58"/>
      <c r="AR1723" s="58"/>
      <c r="AS1723" s="58"/>
      <c r="AT1723" s="58"/>
      <c r="AU1723" s="58"/>
      <c r="AV1723" s="58"/>
      <c r="AW1723" s="58"/>
      <c r="AX1723" s="58"/>
      <c r="AY1723" s="58"/>
      <c r="AZ1723" s="58"/>
      <c r="BA1723" s="58"/>
      <c r="BB1723" s="58"/>
      <c r="BC1723" s="58"/>
      <c r="BD1723" s="58"/>
      <c r="BE1723" s="58"/>
      <c r="BF1723" s="58"/>
      <c r="BG1723" s="58"/>
      <c r="BH1723" s="58"/>
      <c r="BI1723" s="58"/>
      <c r="BJ1723" s="58"/>
      <c r="BK1723" s="58"/>
      <c r="BL1723" s="58"/>
      <c r="BM1723" s="58"/>
      <c r="BN1723" s="58"/>
      <c r="BO1723" s="58"/>
      <c r="BP1723" s="58"/>
      <c r="BQ1723" s="58"/>
      <c r="BR1723" s="58"/>
      <c r="BS1723" s="58"/>
      <c r="BT1723" s="58"/>
      <c r="BU1723" s="58"/>
      <c r="BV1723" s="58"/>
      <c r="BW1723" s="58"/>
      <c r="BX1723" s="58"/>
      <c r="BY1723" s="58"/>
      <c r="BZ1723" s="58"/>
      <c r="CA1723" s="58"/>
      <c r="CB1723" s="58"/>
      <c r="CC1723" s="58"/>
      <c r="CD1723" s="58"/>
      <c r="CE1723" s="58"/>
      <c r="CF1723" s="58"/>
      <c r="CG1723" s="58"/>
      <c r="CH1723" s="58"/>
      <c r="CI1723" s="58"/>
      <c r="CJ1723" s="58"/>
    </row>
    <row r="1724" spans="1:110" s="71" customFormat="1" ht="12.75" customHeight="1" x14ac:dyDescent="0.2">
      <c r="A1724" s="72"/>
      <c r="B1724" s="63"/>
      <c r="C1724" s="60" t="s">
        <v>17</v>
      </c>
      <c r="D1724" s="60"/>
      <c r="E1724" s="70">
        <f t="shared" si="20"/>
        <v>1.6439999999999999</v>
      </c>
      <c r="F1724" s="70">
        <v>1.6439999999999999</v>
      </c>
      <c r="G1724" s="70"/>
      <c r="H1724" s="60"/>
      <c r="I1724" s="57"/>
      <c r="J1724" s="57"/>
      <c r="K1724" s="57"/>
      <c r="L1724" s="58"/>
      <c r="M1724" s="58"/>
      <c r="N1724" s="58"/>
      <c r="O1724" s="58"/>
      <c r="P1724" s="58"/>
      <c r="Q1724" s="58"/>
      <c r="R1724" s="58"/>
      <c r="S1724" s="58"/>
      <c r="T1724" s="58"/>
      <c r="U1724" s="58"/>
      <c r="V1724" s="58"/>
      <c r="W1724" s="58"/>
      <c r="X1724" s="58"/>
      <c r="Y1724" s="58"/>
      <c r="Z1724" s="58"/>
      <c r="AA1724" s="58"/>
      <c r="AB1724" s="58"/>
      <c r="AC1724" s="58"/>
      <c r="AD1724" s="58"/>
      <c r="AE1724" s="58"/>
      <c r="AF1724" s="58"/>
      <c r="AG1724" s="58"/>
      <c r="AH1724" s="58"/>
      <c r="AI1724" s="58"/>
      <c r="AJ1724" s="58"/>
      <c r="AK1724" s="58"/>
      <c r="AL1724" s="58"/>
      <c r="AM1724" s="58"/>
      <c r="AN1724" s="58"/>
      <c r="AO1724" s="58"/>
      <c r="AP1724" s="58"/>
      <c r="AQ1724" s="58"/>
      <c r="AR1724" s="58"/>
      <c r="AS1724" s="58"/>
      <c r="AT1724" s="58"/>
      <c r="AU1724" s="58"/>
      <c r="AV1724" s="58"/>
      <c r="AW1724" s="58"/>
      <c r="AX1724" s="58"/>
      <c r="AY1724" s="58"/>
      <c r="AZ1724" s="58"/>
      <c r="BA1724" s="58"/>
      <c r="BB1724" s="58"/>
      <c r="BC1724" s="58"/>
      <c r="BD1724" s="58"/>
      <c r="BE1724" s="58"/>
      <c r="BF1724" s="58"/>
      <c r="BG1724" s="58"/>
      <c r="BH1724" s="58"/>
      <c r="BI1724" s="58"/>
      <c r="BJ1724" s="58"/>
      <c r="BK1724" s="58"/>
      <c r="BL1724" s="58"/>
      <c r="BM1724" s="58"/>
      <c r="BN1724" s="58"/>
      <c r="BO1724" s="58"/>
      <c r="BP1724" s="58"/>
      <c r="BQ1724" s="58"/>
      <c r="BR1724" s="58"/>
      <c r="BS1724" s="58"/>
      <c r="BT1724" s="58"/>
      <c r="BU1724" s="58"/>
      <c r="BV1724" s="58"/>
      <c r="BW1724" s="58"/>
      <c r="BX1724" s="58"/>
      <c r="BY1724" s="58"/>
      <c r="BZ1724" s="58"/>
      <c r="CA1724" s="58"/>
      <c r="CB1724" s="58"/>
      <c r="CC1724" s="58"/>
      <c r="CD1724" s="58"/>
      <c r="CE1724" s="58"/>
      <c r="CF1724" s="58"/>
      <c r="CG1724" s="58"/>
      <c r="CH1724" s="58"/>
      <c r="CI1724" s="58"/>
      <c r="CJ1724" s="58"/>
    </row>
    <row r="1725" spans="1:110" s="71" customFormat="1" ht="12.75" customHeight="1" x14ac:dyDescent="0.2">
      <c r="A1725" s="72"/>
      <c r="B1725" s="67" t="s">
        <v>147</v>
      </c>
      <c r="C1725" s="60" t="s">
        <v>148</v>
      </c>
      <c r="D1725" s="60"/>
      <c r="E1725" s="70">
        <f t="shared" si="20"/>
        <v>0</v>
      </c>
      <c r="F1725" s="70"/>
      <c r="G1725" s="70"/>
      <c r="H1725" s="60"/>
      <c r="I1725" s="57"/>
      <c r="J1725" s="57"/>
      <c r="K1725" s="57"/>
      <c r="L1725" s="58"/>
      <c r="M1725" s="58"/>
      <c r="N1725" s="58"/>
      <c r="O1725" s="58"/>
      <c r="P1725" s="58"/>
      <c r="Q1725" s="58"/>
      <c r="R1725" s="58"/>
      <c r="S1725" s="58"/>
      <c r="T1725" s="58"/>
      <c r="U1725" s="58"/>
      <c r="V1725" s="58"/>
      <c r="W1725" s="58"/>
      <c r="X1725" s="58"/>
      <c r="Y1725" s="58"/>
      <c r="Z1725" s="58"/>
      <c r="AA1725" s="58"/>
      <c r="AB1725" s="58"/>
      <c r="AC1725" s="58"/>
      <c r="AD1725" s="58"/>
      <c r="AE1725" s="58"/>
      <c r="AF1725" s="58"/>
      <c r="AG1725" s="58"/>
      <c r="AH1725" s="58"/>
      <c r="AI1725" s="58"/>
      <c r="AJ1725" s="58"/>
      <c r="AK1725" s="58"/>
      <c r="AL1725" s="58"/>
      <c r="AM1725" s="58"/>
      <c r="AN1725" s="58"/>
      <c r="AO1725" s="58"/>
      <c r="AP1725" s="58"/>
      <c r="AQ1725" s="58"/>
      <c r="AR1725" s="58"/>
      <c r="AS1725" s="58"/>
      <c r="AT1725" s="58"/>
      <c r="AU1725" s="58"/>
      <c r="AV1725" s="58"/>
      <c r="AW1725" s="58"/>
      <c r="AX1725" s="58"/>
      <c r="AY1725" s="58"/>
      <c r="AZ1725" s="58"/>
      <c r="BA1725" s="58"/>
      <c r="BB1725" s="58"/>
      <c r="BC1725" s="58"/>
      <c r="BD1725" s="58"/>
      <c r="BE1725" s="58"/>
      <c r="BF1725" s="58"/>
      <c r="BG1725" s="58"/>
      <c r="BH1725" s="58"/>
      <c r="BI1725" s="58"/>
      <c r="BJ1725" s="58"/>
      <c r="BK1725" s="58"/>
      <c r="BL1725" s="58"/>
      <c r="BM1725" s="58"/>
      <c r="BN1725" s="58"/>
      <c r="BO1725" s="58"/>
      <c r="BP1725" s="58"/>
      <c r="BQ1725" s="58"/>
      <c r="BR1725" s="58"/>
      <c r="BS1725" s="58"/>
      <c r="BT1725" s="58"/>
      <c r="BU1725" s="58"/>
      <c r="BV1725" s="58"/>
      <c r="BW1725" s="58"/>
      <c r="BX1725" s="58"/>
      <c r="BY1725" s="58"/>
      <c r="BZ1725" s="58"/>
      <c r="CA1725" s="58"/>
      <c r="CB1725" s="58"/>
      <c r="CC1725" s="58"/>
      <c r="CD1725" s="58"/>
      <c r="CE1725" s="58"/>
      <c r="CF1725" s="58"/>
      <c r="CG1725" s="58"/>
      <c r="CH1725" s="58"/>
      <c r="CI1725" s="58"/>
      <c r="CJ1725" s="58"/>
    </row>
    <row r="1726" spans="1:110" s="71" customFormat="1" ht="12.75" customHeight="1" x14ac:dyDescent="0.2">
      <c r="A1726" s="72"/>
      <c r="B1726" s="67"/>
      <c r="C1726" s="60" t="s">
        <v>17</v>
      </c>
      <c r="D1726" s="60"/>
      <c r="E1726" s="70">
        <f t="shared" si="20"/>
        <v>0</v>
      </c>
      <c r="F1726" s="70"/>
      <c r="G1726" s="70"/>
      <c r="H1726" s="60"/>
      <c r="I1726" s="57"/>
      <c r="J1726" s="57"/>
      <c r="K1726" s="57"/>
      <c r="L1726" s="58"/>
      <c r="M1726" s="58"/>
      <c r="N1726" s="58"/>
      <c r="O1726" s="58"/>
      <c r="P1726" s="58"/>
      <c r="Q1726" s="58"/>
      <c r="R1726" s="58"/>
      <c r="S1726" s="58"/>
      <c r="T1726" s="58"/>
      <c r="U1726" s="58"/>
      <c r="V1726" s="58"/>
      <c r="W1726" s="58"/>
      <c r="X1726" s="58"/>
      <c r="Y1726" s="58"/>
      <c r="Z1726" s="58"/>
      <c r="AA1726" s="58"/>
      <c r="AB1726" s="58"/>
      <c r="AC1726" s="58"/>
      <c r="AD1726" s="58"/>
      <c r="AE1726" s="58"/>
      <c r="AF1726" s="58"/>
      <c r="AG1726" s="58"/>
      <c r="AH1726" s="58"/>
      <c r="AI1726" s="58"/>
      <c r="AJ1726" s="58"/>
      <c r="AK1726" s="58"/>
      <c r="AL1726" s="58"/>
      <c r="AM1726" s="58"/>
      <c r="AN1726" s="58"/>
      <c r="AO1726" s="58"/>
      <c r="AP1726" s="58"/>
      <c r="AQ1726" s="58"/>
      <c r="AR1726" s="58"/>
      <c r="AS1726" s="58"/>
      <c r="AT1726" s="58"/>
      <c r="AU1726" s="58"/>
      <c r="AV1726" s="58"/>
      <c r="AW1726" s="58"/>
      <c r="AX1726" s="58"/>
      <c r="AY1726" s="58"/>
      <c r="AZ1726" s="58"/>
      <c r="BA1726" s="58"/>
      <c r="BB1726" s="58"/>
      <c r="BC1726" s="58"/>
      <c r="BD1726" s="58"/>
      <c r="BE1726" s="58"/>
      <c r="BF1726" s="58"/>
      <c r="BG1726" s="58"/>
      <c r="BH1726" s="58"/>
      <c r="BI1726" s="58"/>
      <c r="BJ1726" s="58"/>
      <c r="BK1726" s="58"/>
      <c r="BL1726" s="58"/>
      <c r="BM1726" s="58"/>
      <c r="BN1726" s="58"/>
      <c r="BO1726" s="58"/>
      <c r="BP1726" s="58"/>
      <c r="BQ1726" s="58"/>
      <c r="BR1726" s="58"/>
      <c r="BS1726" s="58"/>
      <c r="BT1726" s="58"/>
      <c r="BU1726" s="58"/>
      <c r="BV1726" s="58"/>
      <c r="BW1726" s="58"/>
      <c r="BX1726" s="58"/>
      <c r="BY1726" s="58"/>
      <c r="BZ1726" s="58"/>
      <c r="CA1726" s="58"/>
      <c r="CB1726" s="58"/>
      <c r="CC1726" s="58"/>
      <c r="CD1726" s="58"/>
      <c r="CE1726" s="58"/>
      <c r="CF1726" s="58"/>
      <c r="CG1726" s="58"/>
      <c r="CH1726" s="58"/>
      <c r="CI1726" s="58"/>
      <c r="CJ1726" s="58"/>
    </row>
    <row r="1727" spans="1:110" s="71" customFormat="1" ht="12.75" customHeight="1" x14ac:dyDescent="0.2">
      <c r="A1727" s="72"/>
      <c r="B1727" s="63" t="s">
        <v>150</v>
      </c>
      <c r="C1727" s="60" t="s">
        <v>64</v>
      </c>
      <c r="D1727" s="68"/>
      <c r="E1727" s="70">
        <f t="shared" si="20"/>
        <v>0</v>
      </c>
      <c r="F1727" s="70"/>
      <c r="G1727" s="70"/>
      <c r="H1727" s="68"/>
      <c r="I1727" s="57"/>
      <c r="J1727" s="57"/>
      <c r="K1727" s="57"/>
      <c r="L1727" s="58"/>
      <c r="M1727" s="58"/>
      <c r="N1727" s="58"/>
      <c r="O1727" s="58"/>
      <c r="P1727" s="58"/>
      <c r="Q1727" s="58"/>
      <c r="R1727" s="58"/>
      <c r="S1727" s="58"/>
      <c r="T1727" s="58"/>
      <c r="U1727" s="58"/>
      <c r="V1727" s="58"/>
      <c r="W1727" s="58"/>
      <c r="X1727" s="58"/>
      <c r="Y1727" s="58"/>
      <c r="Z1727" s="58"/>
      <c r="AA1727" s="58"/>
      <c r="AB1727" s="58"/>
      <c r="AC1727" s="58"/>
      <c r="AD1727" s="58"/>
      <c r="AE1727" s="58"/>
      <c r="AF1727" s="58"/>
      <c r="AG1727" s="58"/>
      <c r="AH1727" s="58"/>
      <c r="AI1727" s="58"/>
      <c r="AJ1727" s="58"/>
      <c r="AK1727" s="58"/>
      <c r="AL1727" s="58"/>
      <c r="AM1727" s="58"/>
      <c r="AN1727" s="58"/>
      <c r="AO1727" s="58"/>
      <c r="AP1727" s="58"/>
      <c r="AQ1727" s="58"/>
      <c r="AR1727" s="58"/>
      <c r="AS1727" s="58"/>
      <c r="AT1727" s="58"/>
      <c r="AU1727" s="58"/>
      <c r="AV1727" s="58"/>
      <c r="AW1727" s="58"/>
      <c r="AX1727" s="58"/>
      <c r="AY1727" s="58"/>
      <c r="AZ1727" s="58"/>
      <c r="BA1727" s="58"/>
      <c r="BB1727" s="58"/>
      <c r="BC1727" s="58"/>
      <c r="BD1727" s="58"/>
      <c r="BE1727" s="58"/>
      <c r="BF1727" s="58"/>
      <c r="BG1727" s="58"/>
      <c r="BH1727" s="58"/>
      <c r="BI1727" s="58"/>
      <c r="BJ1727" s="58"/>
      <c r="BK1727" s="58"/>
      <c r="BL1727" s="58"/>
      <c r="BM1727" s="58"/>
      <c r="BN1727" s="58"/>
      <c r="BO1727" s="58"/>
      <c r="BP1727" s="58"/>
      <c r="BQ1727" s="58"/>
      <c r="BR1727" s="58"/>
      <c r="BS1727" s="58"/>
      <c r="BT1727" s="58"/>
      <c r="BU1727" s="58"/>
      <c r="BV1727" s="58"/>
      <c r="BW1727" s="58"/>
      <c r="BX1727" s="58"/>
      <c r="BY1727" s="58"/>
      <c r="BZ1727" s="58"/>
      <c r="CA1727" s="58"/>
      <c r="CB1727" s="58"/>
      <c r="CC1727" s="58"/>
      <c r="CD1727" s="58"/>
      <c r="CE1727" s="58"/>
      <c r="CF1727" s="58"/>
      <c r="CG1727" s="58"/>
      <c r="CH1727" s="58"/>
      <c r="CI1727" s="58"/>
      <c r="CJ1727" s="58"/>
    </row>
    <row r="1728" spans="1:110" s="71" customFormat="1" ht="12.75" customHeight="1" x14ac:dyDescent="0.2">
      <c r="A1728" s="76"/>
      <c r="B1728" s="63"/>
      <c r="C1728" s="60" t="s">
        <v>17</v>
      </c>
      <c r="D1728" s="68"/>
      <c r="E1728" s="70">
        <f t="shared" si="20"/>
        <v>0</v>
      </c>
      <c r="F1728" s="70"/>
      <c r="G1728" s="70"/>
      <c r="H1728" s="68"/>
      <c r="I1728" s="57"/>
      <c r="J1728" s="57"/>
      <c r="K1728" s="57"/>
      <c r="L1728" s="58"/>
      <c r="M1728" s="58"/>
      <c r="N1728" s="58"/>
      <c r="O1728" s="58"/>
      <c r="P1728" s="58"/>
      <c r="Q1728" s="58"/>
      <c r="R1728" s="58"/>
      <c r="S1728" s="58"/>
      <c r="T1728" s="58"/>
      <c r="U1728" s="58"/>
      <c r="V1728" s="58"/>
      <c r="W1728" s="58"/>
      <c r="X1728" s="58"/>
      <c r="Y1728" s="58"/>
      <c r="Z1728" s="58"/>
      <c r="AA1728" s="58"/>
      <c r="AB1728" s="58"/>
      <c r="AC1728" s="58"/>
      <c r="AD1728" s="58"/>
      <c r="AE1728" s="58"/>
      <c r="AF1728" s="58"/>
      <c r="AG1728" s="58"/>
      <c r="AH1728" s="58"/>
      <c r="AI1728" s="58"/>
      <c r="AJ1728" s="58"/>
      <c r="AK1728" s="58"/>
      <c r="AL1728" s="58"/>
      <c r="AM1728" s="58"/>
      <c r="AN1728" s="58"/>
      <c r="AO1728" s="58"/>
      <c r="AP1728" s="58"/>
      <c r="AQ1728" s="58"/>
      <c r="AR1728" s="58"/>
      <c r="AS1728" s="58"/>
      <c r="AT1728" s="58"/>
      <c r="AU1728" s="58"/>
      <c r="AV1728" s="58"/>
      <c r="AW1728" s="58"/>
      <c r="AX1728" s="58"/>
      <c r="AY1728" s="58"/>
      <c r="AZ1728" s="58"/>
      <c r="BA1728" s="58"/>
      <c r="BB1728" s="58"/>
      <c r="BC1728" s="58"/>
      <c r="BD1728" s="58"/>
      <c r="BE1728" s="58"/>
      <c r="BF1728" s="58"/>
      <c r="BG1728" s="58"/>
      <c r="BH1728" s="58"/>
      <c r="BI1728" s="58"/>
      <c r="BJ1728" s="58"/>
      <c r="BK1728" s="58"/>
      <c r="BL1728" s="58"/>
      <c r="BM1728" s="58"/>
      <c r="BN1728" s="58"/>
      <c r="BO1728" s="58"/>
      <c r="BP1728" s="58"/>
      <c r="BQ1728" s="58"/>
      <c r="BR1728" s="58"/>
      <c r="BS1728" s="58"/>
      <c r="BT1728" s="58"/>
      <c r="BU1728" s="58"/>
      <c r="BV1728" s="58"/>
      <c r="BW1728" s="58"/>
      <c r="BX1728" s="58"/>
      <c r="BY1728" s="58"/>
      <c r="BZ1728" s="58"/>
      <c r="CA1728" s="58"/>
      <c r="CB1728" s="58"/>
      <c r="CC1728" s="58"/>
      <c r="CD1728" s="58"/>
      <c r="CE1728" s="58"/>
      <c r="CF1728" s="58"/>
      <c r="CG1728" s="58"/>
      <c r="CH1728" s="58"/>
      <c r="CI1728" s="58"/>
      <c r="CJ1728" s="58"/>
    </row>
    <row r="1729" spans="1:88" s="71" customFormat="1" ht="12.75" customHeight="1" x14ac:dyDescent="0.2">
      <c r="A1729" s="18">
        <v>87</v>
      </c>
      <c r="B1729" s="69" t="s">
        <v>237</v>
      </c>
      <c r="C1729" s="60"/>
      <c r="D1729" s="68"/>
      <c r="E1729" s="64">
        <f t="shared" si="20"/>
        <v>1</v>
      </c>
      <c r="F1729" s="64"/>
      <c r="G1729" s="70">
        <v>1</v>
      </c>
      <c r="H1729" s="68"/>
      <c r="I1729" s="57"/>
      <c r="J1729" s="57"/>
      <c r="K1729" s="57"/>
      <c r="L1729" s="58"/>
      <c r="M1729" s="58"/>
      <c r="N1729" s="58"/>
      <c r="O1729" s="58"/>
      <c r="P1729" s="58"/>
      <c r="Q1729" s="58"/>
      <c r="R1729" s="58"/>
      <c r="S1729" s="58"/>
      <c r="T1729" s="58"/>
      <c r="U1729" s="58"/>
      <c r="V1729" s="58"/>
      <c r="W1729" s="58"/>
      <c r="X1729" s="58"/>
      <c r="Y1729" s="58"/>
      <c r="Z1729" s="58"/>
      <c r="AA1729" s="58"/>
      <c r="AB1729" s="58"/>
      <c r="AC1729" s="58"/>
      <c r="AD1729" s="58"/>
      <c r="AE1729" s="58"/>
      <c r="AF1729" s="58"/>
      <c r="AG1729" s="58"/>
      <c r="AH1729" s="58"/>
      <c r="AI1729" s="58"/>
      <c r="AJ1729" s="58"/>
      <c r="AK1729" s="58"/>
      <c r="AL1729" s="58"/>
      <c r="AM1729" s="58"/>
      <c r="AN1729" s="58"/>
      <c r="AO1729" s="58"/>
      <c r="AP1729" s="58"/>
      <c r="AQ1729" s="58"/>
      <c r="AR1729" s="58"/>
      <c r="AS1729" s="58"/>
      <c r="AT1729" s="58"/>
      <c r="AU1729" s="58"/>
      <c r="AV1729" s="58"/>
      <c r="AW1729" s="58"/>
      <c r="AX1729" s="58"/>
      <c r="AY1729" s="58"/>
      <c r="AZ1729" s="58"/>
      <c r="BA1729" s="58"/>
      <c r="BB1729" s="58"/>
      <c r="BC1729" s="58"/>
      <c r="BD1729" s="58"/>
      <c r="BE1729" s="58"/>
      <c r="BF1729" s="58"/>
      <c r="BG1729" s="58"/>
      <c r="BH1729" s="58"/>
      <c r="BI1729" s="58"/>
      <c r="BJ1729" s="58"/>
      <c r="BK1729" s="58"/>
      <c r="BL1729" s="58"/>
      <c r="BM1729" s="58"/>
      <c r="BN1729" s="58"/>
      <c r="BO1729" s="58"/>
      <c r="BP1729" s="58"/>
      <c r="BQ1729" s="58"/>
      <c r="BR1729" s="58"/>
      <c r="BS1729" s="58"/>
      <c r="BT1729" s="58"/>
      <c r="BU1729" s="58"/>
      <c r="BV1729" s="58"/>
      <c r="BW1729" s="58"/>
      <c r="BX1729" s="58"/>
      <c r="BY1729" s="58"/>
      <c r="BZ1729" s="58"/>
      <c r="CA1729" s="58"/>
      <c r="CB1729" s="58"/>
      <c r="CC1729" s="58"/>
      <c r="CD1729" s="58"/>
      <c r="CE1729" s="58"/>
      <c r="CF1729" s="58"/>
      <c r="CG1729" s="58"/>
      <c r="CH1729" s="58"/>
      <c r="CI1729" s="58"/>
      <c r="CJ1729" s="58"/>
    </row>
    <row r="1730" spans="1:88" s="71" customFormat="1" ht="12.75" customHeight="1" x14ac:dyDescent="0.2">
      <c r="A1730" s="72"/>
      <c r="B1730" s="81"/>
      <c r="C1730" s="60" t="s">
        <v>17</v>
      </c>
      <c r="D1730" s="61"/>
      <c r="E1730" s="64">
        <f t="shared" si="20"/>
        <v>63.355000000000004</v>
      </c>
      <c r="F1730" s="64">
        <f>F1732+F1734+F1736+F1738</f>
        <v>0.53600000000000003</v>
      </c>
      <c r="G1730" s="70">
        <f>G1732+G1734+G1736+G1738</f>
        <v>62.819000000000003</v>
      </c>
      <c r="H1730" s="61"/>
      <c r="I1730" s="57"/>
      <c r="J1730" s="57"/>
      <c r="K1730" s="57"/>
      <c r="L1730" s="58"/>
      <c r="M1730" s="58"/>
      <c r="N1730" s="58"/>
      <c r="O1730" s="58"/>
      <c r="P1730" s="58"/>
      <c r="Q1730" s="58"/>
      <c r="R1730" s="58"/>
      <c r="S1730" s="58"/>
      <c r="T1730" s="58"/>
      <c r="U1730" s="58"/>
      <c r="V1730" s="58"/>
      <c r="W1730" s="58"/>
      <c r="X1730" s="58"/>
      <c r="Y1730" s="58"/>
      <c r="Z1730" s="58"/>
      <c r="AA1730" s="58"/>
      <c r="AB1730" s="58"/>
      <c r="AC1730" s="58"/>
      <c r="AD1730" s="58"/>
      <c r="AE1730" s="58"/>
      <c r="AF1730" s="58"/>
      <c r="AG1730" s="58"/>
      <c r="AH1730" s="58"/>
      <c r="AI1730" s="58"/>
      <c r="AJ1730" s="58"/>
      <c r="AK1730" s="58"/>
      <c r="AL1730" s="58"/>
      <c r="AM1730" s="58"/>
      <c r="AN1730" s="58"/>
      <c r="AO1730" s="58"/>
      <c r="AP1730" s="58"/>
      <c r="AQ1730" s="58"/>
      <c r="AR1730" s="58"/>
      <c r="AS1730" s="58"/>
      <c r="AT1730" s="58"/>
      <c r="AU1730" s="58"/>
      <c r="AV1730" s="58"/>
      <c r="AW1730" s="58"/>
      <c r="AX1730" s="58"/>
      <c r="AY1730" s="58"/>
      <c r="AZ1730" s="58"/>
      <c r="BA1730" s="58"/>
      <c r="BB1730" s="58"/>
      <c r="BC1730" s="58"/>
      <c r="BD1730" s="58"/>
      <c r="BE1730" s="58"/>
      <c r="BF1730" s="58"/>
      <c r="BG1730" s="58"/>
      <c r="BH1730" s="58"/>
      <c r="BI1730" s="58"/>
      <c r="BJ1730" s="58"/>
      <c r="BK1730" s="58"/>
      <c r="BL1730" s="58"/>
      <c r="BM1730" s="58"/>
      <c r="BN1730" s="58"/>
      <c r="BO1730" s="58"/>
      <c r="BP1730" s="58"/>
      <c r="BQ1730" s="58"/>
      <c r="BR1730" s="58"/>
      <c r="BS1730" s="58"/>
      <c r="BT1730" s="58"/>
      <c r="BU1730" s="58"/>
      <c r="BV1730" s="58"/>
      <c r="BW1730" s="58"/>
      <c r="BX1730" s="58"/>
      <c r="BY1730" s="58"/>
      <c r="BZ1730" s="58"/>
      <c r="CA1730" s="58"/>
      <c r="CB1730" s="58"/>
      <c r="CC1730" s="58"/>
      <c r="CD1730" s="58"/>
      <c r="CE1730" s="58"/>
      <c r="CF1730" s="58"/>
      <c r="CG1730" s="58"/>
      <c r="CH1730" s="58"/>
      <c r="CI1730" s="58"/>
      <c r="CJ1730" s="58"/>
    </row>
    <row r="1731" spans="1:88" s="71" customFormat="1" ht="12.75" customHeight="1" x14ac:dyDescent="0.2">
      <c r="A1731" s="72"/>
      <c r="B1731" s="77" t="s">
        <v>143</v>
      </c>
      <c r="C1731" s="60" t="s">
        <v>20</v>
      </c>
      <c r="D1731" s="60"/>
      <c r="E1731" s="64">
        <f t="shared" si="20"/>
        <v>4.4999999999999998E-2</v>
      </c>
      <c r="F1731" s="64">
        <v>1E-3</v>
      </c>
      <c r="G1731" s="70">
        <v>4.3999999999999997E-2</v>
      </c>
      <c r="H1731" s="68"/>
      <c r="I1731" s="57"/>
      <c r="J1731" s="57"/>
      <c r="K1731" s="57"/>
      <c r="L1731" s="58"/>
      <c r="M1731" s="58"/>
      <c r="N1731" s="58"/>
      <c r="O1731" s="58"/>
      <c r="P1731" s="58"/>
      <c r="Q1731" s="58"/>
      <c r="R1731" s="58"/>
      <c r="S1731" s="58"/>
      <c r="T1731" s="58"/>
      <c r="U1731" s="58"/>
      <c r="V1731" s="58"/>
      <c r="W1731" s="58"/>
      <c r="X1731" s="58"/>
      <c r="Y1731" s="58"/>
      <c r="Z1731" s="58"/>
      <c r="AA1731" s="58"/>
      <c r="AB1731" s="58"/>
      <c r="AC1731" s="58"/>
      <c r="AD1731" s="58"/>
      <c r="AE1731" s="58"/>
      <c r="AF1731" s="58"/>
      <c r="AG1731" s="58"/>
      <c r="AH1731" s="58"/>
      <c r="AI1731" s="58"/>
      <c r="AJ1731" s="58"/>
      <c r="AK1731" s="58"/>
      <c r="AL1731" s="58"/>
      <c r="AM1731" s="58"/>
      <c r="AN1731" s="58"/>
      <c r="AO1731" s="58"/>
      <c r="AP1731" s="58"/>
      <c r="AQ1731" s="58"/>
      <c r="AR1731" s="58"/>
      <c r="AS1731" s="58"/>
      <c r="AT1731" s="58"/>
      <c r="AU1731" s="58"/>
      <c r="AV1731" s="58"/>
      <c r="AW1731" s="58"/>
      <c r="AX1731" s="58"/>
      <c r="AY1731" s="58"/>
      <c r="AZ1731" s="58"/>
      <c r="BA1731" s="58"/>
      <c r="BB1731" s="58"/>
      <c r="BC1731" s="58"/>
      <c r="BD1731" s="58"/>
      <c r="BE1731" s="58"/>
      <c r="BF1731" s="58"/>
      <c r="BG1731" s="58"/>
      <c r="BH1731" s="58"/>
      <c r="BI1731" s="58"/>
      <c r="BJ1731" s="58"/>
      <c r="BK1731" s="58"/>
      <c r="BL1731" s="58"/>
      <c r="BM1731" s="58"/>
      <c r="BN1731" s="58"/>
      <c r="BO1731" s="58"/>
      <c r="BP1731" s="58"/>
      <c r="BQ1731" s="58"/>
      <c r="BR1731" s="58"/>
      <c r="BS1731" s="58"/>
      <c r="BT1731" s="58"/>
      <c r="BU1731" s="58"/>
      <c r="BV1731" s="58"/>
      <c r="BW1731" s="58"/>
      <c r="BX1731" s="58"/>
      <c r="BY1731" s="58"/>
      <c r="BZ1731" s="58"/>
      <c r="CA1731" s="58"/>
      <c r="CB1731" s="58"/>
      <c r="CC1731" s="58"/>
      <c r="CD1731" s="58"/>
      <c r="CE1731" s="58"/>
      <c r="CF1731" s="58"/>
      <c r="CG1731" s="58"/>
      <c r="CH1731" s="58"/>
      <c r="CI1731" s="58"/>
      <c r="CJ1731" s="58"/>
    </row>
    <row r="1732" spans="1:88" s="71" customFormat="1" ht="12.75" customHeight="1" x14ac:dyDescent="0.2">
      <c r="A1732" s="72"/>
      <c r="B1732" s="78"/>
      <c r="C1732" s="60" t="s">
        <v>17</v>
      </c>
      <c r="D1732" s="60"/>
      <c r="E1732" s="64">
        <f t="shared" si="20"/>
        <v>63.355000000000004</v>
      </c>
      <c r="F1732" s="64">
        <v>0.53600000000000003</v>
      </c>
      <c r="G1732" s="70">
        <v>62.819000000000003</v>
      </c>
      <c r="H1732" s="60"/>
      <c r="I1732" s="57"/>
      <c r="J1732" s="57"/>
      <c r="K1732" s="57"/>
      <c r="L1732" s="58"/>
      <c r="M1732" s="58"/>
      <c r="N1732" s="58"/>
      <c r="O1732" s="58"/>
      <c r="P1732" s="58"/>
      <c r="Q1732" s="58"/>
      <c r="R1732" s="58"/>
      <c r="S1732" s="58"/>
      <c r="T1732" s="58"/>
      <c r="U1732" s="58"/>
      <c r="V1732" s="58"/>
      <c r="W1732" s="58"/>
      <c r="X1732" s="58"/>
      <c r="Y1732" s="58"/>
      <c r="Z1732" s="58"/>
      <c r="AA1732" s="58"/>
      <c r="AB1732" s="58"/>
      <c r="AC1732" s="58"/>
      <c r="AD1732" s="58"/>
      <c r="AE1732" s="58"/>
      <c r="AF1732" s="58"/>
      <c r="AG1732" s="58"/>
      <c r="AH1732" s="58"/>
      <c r="AI1732" s="58"/>
      <c r="AJ1732" s="58"/>
      <c r="AK1732" s="58"/>
      <c r="AL1732" s="58"/>
      <c r="AM1732" s="58"/>
      <c r="AN1732" s="58"/>
      <c r="AO1732" s="58"/>
      <c r="AP1732" s="58"/>
      <c r="AQ1732" s="58"/>
      <c r="AR1732" s="58"/>
      <c r="AS1732" s="58"/>
      <c r="AT1732" s="58"/>
      <c r="AU1732" s="58"/>
      <c r="AV1732" s="58"/>
      <c r="AW1732" s="58"/>
      <c r="AX1732" s="58"/>
      <c r="AY1732" s="58"/>
      <c r="AZ1732" s="58"/>
      <c r="BA1732" s="58"/>
      <c r="BB1732" s="58"/>
      <c r="BC1732" s="58"/>
      <c r="BD1732" s="58"/>
      <c r="BE1732" s="58"/>
      <c r="BF1732" s="58"/>
      <c r="BG1732" s="58"/>
      <c r="BH1732" s="58"/>
      <c r="BI1732" s="58"/>
      <c r="BJ1732" s="58"/>
      <c r="BK1732" s="58"/>
      <c r="BL1732" s="58"/>
      <c r="BM1732" s="58"/>
      <c r="BN1732" s="58"/>
      <c r="BO1732" s="58"/>
      <c r="BP1732" s="58"/>
      <c r="BQ1732" s="58"/>
      <c r="BR1732" s="58"/>
      <c r="BS1732" s="58"/>
      <c r="BT1732" s="58"/>
      <c r="BU1732" s="58"/>
      <c r="BV1732" s="58"/>
      <c r="BW1732" s="58"/>
      <c r="BX1732" s="58"/>
      <c r="BY1732" s="58"/>
      <c r="BZ1732" s="58"/>
      <c r="CA1732" s="58"/>
      <c r="CB1732" s="58"/>
      <c r="CC1732" s="58"/>
      <c r="CD1732" s="58"/>
      <c r="CE1732" s="58"/>
      <c r="CF1732" s="58"/>
      <c r="CG1732" s="58"/>
      <c r="CH1732" s="58"/>
      <c r="CI1732" s="58"/>
      <c r="CJ1732" s="58"/>
    </row>
    <row r="1733" spans="1:88" s="71" customFormat="1" ht="12.75" customHeight="1" x14ac:dyDescent="0.2">
      <c r="A1733" s="72"/>
      <c r="B1733" s="77" t="s">
        <v>145</v>
      </c>
      <c r="C1733" s="60" t="s">
        <v>20</v>
      </c>
      <c r="D1733" s="60"/>
      <c r="E1733" s="64">
        <f t="shared" si="20"/>
        <v>0</v>
      </c>
      <c r="F1733" s="64"/>
      <c r="G1733" s="70"/>
      <c r="H1733" s="60"/>
      <c r="I1733" s="57"/>
      <c r="J1733" s="57"/>
      <c r="K1733" s="57"/>
      <c r="L1733" s="58"/>
      <c r="M1733" s="58"/>
      <c r="N1733" s="58"/>
      <c r="O1733" s="58"/>
      <c r="P1733" s="58"/>
      <c r="Q1733" s="58"/>
      <c r="R1733" s="58"/>
      <c r="S1733" s="58"/>
      <c r="T1733" s="58"/>
      <c r="U1733" s="58"/>
      <c r="V1733" s="58"/>
      <c r="W1733" s="58"/>
      <c r="X1733" s="58"/>
      <c r="Y1733" s="58"/>
      <c r="Z1733" s="58"/>
      <c r="AA1733" s="58"/>
      <c r="AB1733" s="58"/>
      <c r="AC1733" s="58"/>
      <c r="AD1733" s="58"/>
      <c r="AE1733" s="58"/>
      <c r="AF1733" s="58"/>
      <c r="AG1733" s="58"/>
      <c r="AH1733" s="58"/>
      <c r="AI1733" s="58"/>
      <c r="AJ1733" s="58"/>
      <c r="AK1733" s="58"/>
      <c r="AL1733" s="58"/>
      <c r="AM1733" s="58"/>
      <c r="AN1733" s="58"/>
      <c r="AO1733" s="58"/>
      <c r="AP1733" s="58"/>
      <c r="AQ1733" s="58"/>
      <c r="AR1733" s="58"/>
      <c r="AS1733" s="58"/>
      <c r="AT1733" s="58"/>
      <c r="AU1733" s="58"/>
      <c r="AV1733" s="58"/>
      <c r="AW1733" s="58"/>
      <c r="AX1733" s="58"/>
      <c r="AY1733" s="58"/>
      <c r="AZ1733" s="58"/>
      <c r="BA1733" s="58"/>
      <c r="BB1733" s="58"/>
      <c r="BC1733" s="58"/>
      <c r="BD1733" s="58"/>
      <c r="BE1733" s="58"/>
      <c r="BF1733" s="58"/>
      <c r="BG1733" s="58"/>
      <c r="BH1733" s="58"/>
      <c r="BI1733" s="58"/>
      <c r="BJ1733" s="58"/>
      <c r="BK1733" s="58"/>
      <c r="BL1733" s="58"/>
      <c r="BM1733" s="58"/>
      <c r="BN1733" s="58"/>
      <c r="BO1733" s="58"/>
      <c r="BP1733" s="58"/>
      <c r="BQ1733" s="58"/>
      <c r="BR1733" s="58"/>
      <c r="BS1733" s="58"/>
      <c r="BT1733" s="58"/>
      <c r="BU1733" s="58"/>
      <c r="BV1733" s="58"/>
      <c r="BW1733" s="58"/>
      <c r="BX1733" s="58"/>
      <c r="BY1733" s="58"/>
      <c r="BZ1733" s="58"/>
      <c r="CA1733" s="58"/>
      <c r="CB1733" s="58"/>
      <c r="CC1733" s="58"/>
      <c r="CD1733" s="58"/>
      <c r="CE1733" s="58"/>
      <c r="CF1733" s="58"/>
      <c r="CG1733" s="58"/>
      <c r="CH1733" s="58"/>
      <c r="CI1733" s="58"/>
      <c r="CJ1733" s="58"/>
    </row>
    <row r="1734" spans="1:88" s="71" customFormat="1" ht="12.75" customHeight="1" x14ac:dyDescent="0.2">
      <c r="A1734" s="72"/>
      <c r="B1734" s="78"/>
      <c r="C1734" s="60" t="s">
        <v>17</v>
      </c>
      <c r="D1734" s="60"/>
      <c r="E1734" s="64">
        <f t="shared" si="20"/>
        <v>0</v>
      </c>
      <c r="F1734" s="64"/>
      <c r="G1734" s="70"/>
      <c r="H1734" s="60"/>
      <c r="I1734" s="57"/>
      <c r="J1734" s="57"/>
      <c r="K1734" s="57"/>
      <c r="L1734" s="58"/>
      <c r="M1734" s="58"/>
      <c r="N1734" s="58"/>
      <c r="O1734" s="58"/>
      <c r="P1734" s="58"/>
      <c r="Q1734" s="58"/>
      <c r="R1734" s="58"/>
      <c r="S1734" s="58"/>
      <c r="T1734" s="58"/>
      <c r="U1734" s="58"/>
      <c r="V1734" s="58"/>
      <c r="W1734" s="58"/>
      <c r="X1734" s="58"/>
      <c r="Y1734" s="58"/>
      <c r="Z1734" s="58"/>
      <c r="AA1734" s="58"/>
      <c r="AB1734" s="58"/>
      <c r="AC1734" s="58"/>
      <c r="AD1734" s="58"/>
      <c r="AE1734" s="58"/>
      <c r="AF1734" s="58"/>
      <c r="AG1734" s="58"/>
      <c r="AH1734" s="58"/>
      <c r="AI1734" s="58"/>
      <c r="AJ1734" s="58"/>
      <c r="AK1734" s="58"/>
      <c r="AL1734" s="58"/>
      <c r="AM1734" s="58"/>
      <c r="AN1734" s="58"/>
      <c r="AO1734" s="58"/>
      <c r="AP1734" s="58"/>
      <c r="AQ1734" s="58"/>
      <c r="AR1734" s="58"/>
      <c r="AS1734" s="58"/>
      <c r="AT1734" s="58"/>
      <c r="AU1734" s="58"/>
      <c r="AV1734" s="58"/>
      <c r="AW1734" s="58"/>
      <c r="AX1734" s="58"/>
      <c r="AY1734" s="58"/>
      <c r="AZ1734" s="58"/>
      <c r="BA1734" s="58"/>
      <c r="BB1734" s="58"/>
      <c r="BC1734" s="58"/>
      <c r="BD1734" s="58"/>
      <c r="BE1734" s="58"/>
      <c r="BF1734" s="58"/>
      <c r="BG1734" s="58"/>
      <c r="BH1734" s="58"/>
      <c r="BI1734" s="58"/>
      <c r="BJ1734" s="58"/>
      <c r="BK1734" s="58"/>
      <c r="BL1734" s="58"/>
      <c r="BM1734" s="58"/>
      <c r="BN1734" s="58"/>
      <c r="BO1734" s="58"/>
      <c r="BP1734" s="58"/>
      <c r="BQ1734" s="58"/>
      <c r="BR1734" s="58"/>
      <c r="BS1734" s="58"/>
      <c r="BT1734" s="58"/>
      <c r="BU1734" s="58"/>
      <c r="BV1734" s="58"/>
      <c r="BW1734" s="58"/>
      <c r="BX1734" s="58"/>
      <c r="BY1734" s="58"/>
      <c r="BZ1734" s="58"/>
      <c r="CA1734" s="58"/>
      <c r="CB1734" s="58"/>
      <c r="CC1734" s="58"/>
      <c r="CD1734" s="58"/>
      <c r="CE1734" s="58"/>
      <c r="CF1734" s="58"/>
      <c r="CG1734" s="58"/>
      <c r="CH1734" s="58"/>
      <c r="CI1734" s="58"/>
      <c r="CJ1734" s="58"/>
    </row>
    <row r="1735" spans="1:88" s="71" customFormat="1" ht="12.75" customHeight="1" x14ac:dyDescent="0.2">
      <c r="A1735" s="72"/>
      <c r="B1735" s="79" t="s">
        <v>147</v>
      </c>
      <c r="C1735" s="60" t="s">
        <v>148</v>
      </c>
      <c r="D1735" s="60"/>
      <c r="E1735" s="64">
        <f t="shared" si="20"/>
        <v>0</v>
      </c>
      <c r="F1735" s="64"/>
      <c r="G1735" s="70"/>
      <c r="H1735" s="60"/>
      <c r="I1735" s="57"/>
      <c r="J1735" s="57"/>
      <c r="K1735" s="57"/>
      <c r="L1735" s="58"/>
      <c r="M1735" s="58"/>
      <c r="N1735" s="58"/>
      <c r="O1735" s="58"/>
      <c r="P1735" s="58"/>
      <c r="Q1735" s="58"/>
      <c r="R1735" s="58"/>
      <c r="S1735" s="58"/>
      <c r="T1735" s="58"/>
      <c r="U1735" s="58"/>
      <c r="V1735" s="58"/>
      <c r="W1735" s="58"/>
      <c r="X1735" s="58"/>
      <c r="Y1735" s="58"/>
      <c r="Z1735" s="58"/>
      <c r="AA1735" s="58"/>
      <c r="AB1735" s="58"/>
      <c r="AC1735" s="58"/>
      <c r="AD1735" s="58"/>
      <c r="AE1735" s="58"/>
      <c r="AF1735" s="58"/>
      <c r="AG1735" s="58"/>
      <c r="AH1735" s="58"/>
      <c r="AI1735" s="58"/>
      <c r="AJ1735" s="58"/>
      <c r="AK1735" s="58"/>
      <c r="AL1735" s="58"/>
      <c r="AM1735" s="58"/>
      <c r="AN1735" s="58"/>
      <c r="AO1735" s="58"/>
      <c r="AP1735" s="58"/>
      <c r="AQ1735" s="58"/>
      <c r="AR1735" s="58"/>
      <c r="AS1735" s="58"/>
      <c r="AT1735" s="58"/>
      <c r="AU1735" s="58"/>
      <c r="AV1735" s="58"/>
      <c r="AW1735" s="58"/>
      <c r="AX1735" s="58"/>
      <c r="AY1735" s="58"/>
      <c r="AZ1735" s="58"/>
      <c r="BA1735" s="58"/>
      <c r="BB1735" s="58"/>
      <c r="BC1735" s="58"/>
      <c r="BD1735" s="58"/>
      <c r="BE1735" s="58"/>
      <c r="BF1735" s="58"/>
      <c r="BG1735" s="58"/>
      <c r="BH1735" s="58"/>
      <c r="BI1735" s="58"/>
      <c r="BJ1735" s="58"/>
      <c r="BK1735" s="58"/>
      <c r="BL1735" s="58"/>
      <c r="BM1735" s="58"/>
      <c r="BN1735" s="58"/>
      <c r="BO1735" s="58"/>
      <c r="BP1735" s="58"/>
      <c r="BQ1735" s="58"/>
      <c r="BR1735" s="58"/>
      <c r="BS1735" s="58"/>
      <c r="BT1735" s="58"/>
      <c r="BU1735" s="58"/>
      <c r="BV1735" s="58"/>
      <c r="BW1735" s="58"/>
      <c r="BX1735" s="58"/>
      <c r="BY1735" s="58"/>
      <c r="BZ1735" s="58"/>
      <c r="CA1735" s="58"/>
      <c r="CB1735" s="58"/>
      <c r="CC1735" s="58"/>
      <c r="CD1735" s="58"/>
      <c r="CE1735" s="58"/>
      <c r="CF1735" s="58"/>
      <c r="CG1735" s="58"/>
      <c r="CH1735" s="58"/>
      <c r="CI1735" s="58"/>
      <c r="CJ1735" s="58"/>
    </row>
    <row r="1736" spans="1:88" s="71" customFormat="1" ht="12.75" customHeight="1" x14ac:dyDescent="0.2">
      <c r="A1736" s="72"/>
      <c r="B1736" s="80"/>
      <c r="C1736" s="60" t="s">
        <v>17</v>
      </c>
      <c r="D1736" s="60"/>
      <c r="E1736" s="64">
        <f t="shared" si="20"/>
        <v>0</v>
      </c>
      <c r="F1736" s="64"/>
      <c r="G1736" s="70"/>
      <c r="H1736" s="60"/>
      <c r="I1736" s="57"/>
      <c r="J1736" s="57"/>
      <c r="K1736" s="57"/>
      <c r="L1736" s="58"/>
      <c r="M1736" s="58"/>
      <c r="N1736" s="58"/>
      <c r="O1736" s="58"/>
      <c r="P1736" s="58"/>
      <c r="Q1736" s="58"/>
      <c r="R1736" s="58"/>
      <c r="S1736" s="58"/>
      <c r="T1736" s="58"/>
      <c r="U1736" s="58"/>
      <c r="V1736" s="58"/>
      <c r="W1736" s="58"/>
      <c r="X1736" s="58"/>
      <c r="Y1736" s="58"/>
      <c r="Z1736" s="58"/>
      <c r="AA1736" s="58"/>
      <c r="AB1736" s="58"/>
      <c r="AC1736" s="58"/>
      <c r="AD1736" s="58"/>
      <c r="AE1736" s="58"/>
      <c r="AF1736" s="58"/>
      <c r="AG1736" s="58"/>
      <c r="AH1736" s="58"/>
      <c r="AI1736" s="58"/>
      <c r="AJ1736" s="58"/>
      <c r="AK1736" s="58"/>
      <c r="AL1736" s="58"/>
      <c r="AM1736" s="58"/>
      <c r="AN1736" s="58"/>
      <c r="AO1736" s="58"/>
      <c r="AP1736" s="58"/>
      <c r="AQ1736" s="58"/>
      <c r="AR1736" s="58"/>
      <c r="AS1736" s="58"/>
      <c r="AT1736" s="58"/>
      <c r="AU1736" s="58"/>
      <c r="AV1736" s="58"/>
      <c r="AW1736" s="58"/>
      <c r="AX1736" s="58"/>
      <c r="AY1736" s="58"/>
      <c r="AZ1736" s="58"/>
      <c r="BA1736" s="58"/>
      <c r="BB1736" s="58"/>
      <c r="BC1736" s="58"/>
      <c r="BD1736" s="58"/>
      <c r="BE1736" s="58"/>
      <c r="BF1736" s="58"/>
      <c r="BG1736" s="58"/>
      <c r="BH1736" s="58"/>
      <c r="BI1736" s="58"/>
      <c r="BJ1736" s="58"/>
      <c r="BK1736" s="58"/>
      <c r="BL1736" s="58"/>
      <c r="BM1736" s="58"/>
      <c r="BN1736" s="58"/>
      <c r="BO1736" s="58"/>
      <c r="BP1736" s="58"/>
      <c r="BQ1736" s="58"/>
      <c r="BR1736" s="58"/>
      <c r="BS1736" s="58"/>
      <c r="BT1736" s="58"/>
      <c r="BU1736" s="58"/>
      <c r="BV1736" s="58"/>
      <c r="BW1736" s="58"/>
      <c r="BX1736" s="58"/>
      <c r="BY1736" s="58"/>
      <c r="BZ1736" s="58"/>
      <c r="CA1736" s="58"/>
      <c r="CB1736" s="58"/>
      <c r="CC1736" s="58"/>
      <c r="CD1736" s="58"/>
      <c r="CE1736" s="58"/>
      <c r="CF1736" s="58"/>
      <c r="CG1736" s="58"/>
      <c r="CH1736" s="58"/>
      <c r="CI1736" s="58"/>
      <c r="CJ1736" s="58"/>
    </row>
    <row r="1737" spans="1:88" s="71" customFormat="1" ht="12.75" customHeight="1" x14ac:dyDescent="0.2">
      <c r="A1737" s="72"/>
      <c r="B1737" s="77" t="s">
        <v>150</v>
      </c>
      <c r="C1737" s="60" t="s">
        <v>64</v>
      </c>
      <c r="D1737" s="68"/>
      <c r="E1737" s="64">
        <f t="shared" si="20"/>
        <v>0</v>
      </c>
      <c r="F1737" s="64"/>
      <c r="G1737" s="70"/>
      <c r="H1737" s="68"/>
      <c r="I1737" s="57"/>
      <c r="J1737" s="57"/>
      <c r="K1737" s="57"/>
      <c r="L1737" s="58"/>
      <c r="M1737" s="58"/>
      <c r="N1737" s="58"/>
      <c r="O1737" s="58"/>
      <c r="P1737" s="58"/>
      <c r="Q1737" s="58"/>
      <c r="R1737" s="58"/>
      <c r="S1737" s="58"/>
      <c r="T1737" s="58"/>
      <c r="U1737" s="58"/>
      <c r="V1737" s="58"/>
      <c r="W1737" s="58"/>
      <c r="X1737" s="58"/>
      <c r="Y1737" s="58"/>
      <c r="Z1737" s="58"/>
      <c r="AA1737" s="58"/>
      <c r="AB1737" s="58"/>
      <c r="AC1737" s="58"/>
      <c r="AD1737" s="58"/>
      <c r="AE1737" s="58"/>
      <c r="AF1737" s="58"/>
      <c r="AG1737" s="58"/>
      <c r="AH1737" s="58"/>
      <c r="AI1737" s="58"/>
      <c r="AJ1737" s="58"/>
      <c r="AK1737" s="58"/>
      <c r="AL1737" s="58"/>
      <c r="AM1737" s="58"/>
      <c r="AN1737" s="58"/>
      <c r="AO1737" s="58"/>
      <c r="AP1737" s="58"/>
      <c r="AQ1737" s="58"/>
      <c r="AR1737" s="58"/>
      <c r="AS1737" s="58"/>
      <c r="AT1737" s="58"/>
      <c r="AU1737" s="58"/>
      <c r="AV1737" s="58"/>
      <c r="AW1737" s="58"/>
      <c r="AX1737" s="58"/>
      <c r="AY1737" s="58"/>
      <c r="AZ1737" s="58"/>
      <c r="BA1737" s="58"/>
      <c r="BB1737" s="58"/>
      <c r="BC1737" s="58"/>
      <c r="BD1737" s="58"/>
      <c r="BE1737" s="58"/>
      <c r="BF1737" s="58"/>
      <c r="BG1737" s="58"/>
      <c r="BH1737" s="58"/>
      <c r="BI1737" s="58"/>
      <c r="BJ1737" s="58"/>
      <c r="BK1737" s="58"/>
      <c r="BL1737" s="58"/>
      <c r="BM1737" s="58"/>
      <c r="BN1737" s="58"/>
      <c r="BO1737" s="58"/>
      <c r="BP1737" s="58"/>
      <c r="BQ1737" s="58"/>
      <c r="BR1737" s="58"/>
      <c r="BS1737" s="58"/>
      <c r="BT1737" s="58"/>
      <c r="BU1737" s="58"/>
      <c r="BV1737" s="58"/>
      <c r="BW1737" s="58"/>
      <c r="BX1737" s="58"/>
      <c r="BY1737" s="58"/>
      <c r="BZ1737" s="58"/>
      <c r="CA1737" s="58"/>
      <c r="CB1737" s="58"/>
      <c r="CC1737" s="58"/>
      <c r="CD1737" s="58"/>
      <c r="CE1737" s="58"/>
      <c r="CF1737" s="58"/>
      <c r="CG1737" s="58"/>
      <c r="CH1737" s="58"/>
      <c r="CI1737" s="58"/>
      <c r="CJ1737" s="58"/>
    </row>
    <row r="1738" spans="1:88" s="71" customFormat="1" ht="12.75" customHeight="1" x14ac:dyDescent="0.2">
      <c r="A1738" s="76"/>
      <c r="B1738" s="78"/>
      <c r="C1738" s="60" t="s">
        <v>17</v>
      </c>
      <c r="D1738" s="68"/>
      <c r="E1738" s="64">
        <f t="shared" si="20"/>
        <v>0</v>
      </c>
      <c r="F1738" s="64"/>
      <c r="G1738" s="70"/>
      <c r="H1738" s="68"/>
      <c r="I1738" s="57"/>
      <c r="J1738" s="57"/>
      <c r="K1738" s="57"/>
      <c r="L1738" s="58"/>
      <c r="M1738" s="58"/>
      <c r="N1738" s="58"/>
      <c r="O1738" s="58"/>
      <c r="P1738" s="58"/>
      <c r="Q1738" s="58"/>
      <c r="R1738" s="58"/>
      <c r="S1738" s="58"/>
      <c r="T1738" s="58"/>
      <c r="U1738" s="58"/>
      <c r="V1738" s="58"/>
      <c r="W1738" s="58"/>
      <c r="X1738" s="58"/>
      <c r="Y1738" s="58"/>
      <c r="Z1738" s="58"/>
      <c r="AA1738" s="58"/>
      <c r="AB1738" s="58"/>
      <c r="AC1738" s="58"/>
      <c r="AD1738" s="58"/>
      <c r="AE1738" s="58"/>
      <c r="AF1738" s="58"/>
      <c r="AG1738" s="58"/>
      <c r="AH1738" s="58"/>
      <c r="AI1738" s="58"/>
      <c r="AJ1738" s="58"/>
      <c r="AK1738" s="58"/>
      <c r="AL1738" s="58"/>
      <c r="AM1738" s="58"/>
      <c r="AN1738" s="58"/>
      <c r="AO1738" s="58"/>
      <c r="AP1738" s="58"/>
      <c r="AQ1738" s="58"/>
      <c r="AR1738" s="58"/>
      <c r="AS1738" s="58"/>
      <c r="AT1738" s="58"/>
      <c r="AU1738" s="58"/>
      <c r="AV1738" s="58"/>
      <c r="AW1738" s="58"/>
      <c r="AX1738" s="58"/>
      <c r="AY1738" s="58"/>
      <c r="AZ1738" s="58"/>
      <c r="BA1738" s="58"/>
      <c r="BB1738" s="58"/>
      <c r="BC1738" s="58"/>
      <c r="BD1738" s="58"/>
      <c r="BE1738" s="58"/>
      <c r="BF1738" s="58"/>
      <c r="BG1738" s="58"/>
      <c r="BH1738" s="58"/>
      <c r="BI1738" s="58"/>
      <c r="BJ1738" s="58"/>
      <c r="BK1738" s="58"/>
      <c r="BL1738" s="58"/>
      <c r="BM1738" s="58"/>
      <c r="BN1738" s="58"/>
      <c r="BO1738" s="58"/>
      <c r="BP1738" s="58"/>
      <c r="BQ1738" s="58"/>
      <c r="BR1738" s="58"/>
      <c r="BS1738" s="58"/>
      <c r="BT1738" s="58"/>
      <c r="BU1738" s="58"/>
      <c r="BV1738" s="58"/>
      <c r="BW1738" s="58"/>
      <c r="BX1738" s="58"/>
      <c r="BY1738" s="58"/>
      <c r="BZ1738" s="58"/>
      <c r="CA1738" s="58"/>
      <c r="CB1738" s="58"/>
      <c r="CC1738" s="58"/>
      <c r="CD1738" s="58"/>
      <c r="CE1738" s="58"/>
      <c r="CF1738" s="58"/>
      <c r="CG1738" s="58"/>
      <c r="CH1738" s="58"/>
      <c r="CI1738" s="58"/>
      <c r="CJ1738" s="58"/>
    </row>
    <row r="1739" spans="1:88" s="71" customFormat="1" ht="12.75" customHeight="1" x14ac:dyDescent="0.2">
      <c r="A1739" s="18">
        <v>88</v>
      </c>
      <c r="B1739" s="69" t="s">
        <v>238</v>
      </c>
      <c r="C1739" s="60"/>
      <c r="D1739" s="68"/>
      <c r="E1739" s="64">
        <f t="shared" si="20"/>
        <v>1</v>
      </c>
      <c r="F1739" s="64"/>
      <c r="G1739" s="70">
        <v>1</v>
      </c>
      <c r="H1739" s="68"/>
      <c r="I1739" s="57"/>
      <c r="J1739" s="57"/>
      <c r="K1739" s="57"/>
      <c r="L1739" s="58"/>
      <c r="M1739" s="58"/>
      <c r="N1739" s="58"/>
      <c r="O1739" s="58"/>
      <c r="P1739" s="58"/>
      <c r="Q1739" s="58"/>
      <c r="R1739" s="58"/>
      <c r="S1739" s="58"/>
      <c r="T1739" s="58"/>
      <c r="U1739" s="58"/>
      <c r="V1739" s="58"/>
      <c r="W1739" s="58"/>
      <c r="X1739" s="58"/>
      <c r="Y1739" s="58"/>
      <c r="Z1739" s="58"/>
      <c r="AA1739" s="58"/>
      <c r="AB1739" s="58"/>
      <c r="AC1739" s="58"/>
      <c r="AD1739" s="58"/>
      <c r="AE1739" s="58"/>
      <c r="AF1739" s="58"/>
      <c r="AG1739" s="58"/>
      <c r="AH1739" s="58"/>
      <c r="AI1739" s="58"/>
      <c r="AJ1739" s="58"/>
      <c r="AK1739" s="58"/>
      <c r="AL1739" s="58"/>
      <c r="AM1739" s="58"/>
      <c r="AN1739" s="58"/>
      <c r="AO1739" s="58"/>
      <c r="AP1739" s="58"/>
      <c r="AQ1739" s="58"/>
      <c r="AR1739" s="58"/>
      <c r="AS1739" s="58"/>
      <c r="AT1739" s="58"/>
      <c r="AU1739" s="58"/>
      <c r="AV1739" s="58"/>
      <c r="AW1739" s="58"/>
      <c r="AX1739" s="58"/>
      <c r="AY1739" s="58"/>
      <c r="AZ1739" s="58"/>
      <c r="BA1739" s="58"/>
      <c r="BB1739" s="58"/>
      <c r="BC1739" s="58"/>
      <c r="BD1739" s="58"/>
      <c r="BE1739" s="58"/>
      <c r="BF1739" s="58"/>
      <c r="BG1739" s="58"/>
      <c r="BH1739" s="58"/>
      <c r="BI1739" s="58"/>
      <c r="BJ1739" s="58"/>
      <c r="BK1739" s="58"/>
      <c r="BL1739" s="58"/>
      <c r="BM1739" s="58"/>
      <c r="BN1739" s="58"/>
      <c r="BO1739" s="58"/>
      <c r="BP1739" s="58"/>
      <c r="BQ1739" s="58"/>
      <c r="BR1739" s="58"/>
      <c r="BS1739" s="58"/>
      <c r="BT1739" s="58"/>
      <c r="BU1739" s="58"/>
      <c r="BV1739" s="58"/>
      <c r="BW1739" s="58"/>
      <c r="BX1739" s="58"/>
      <c r="BY1739" s="58"/>
      <c r="BZ1739" s="58"/>
      <c r="CA1739" s="58"/>
      <c r="CB1739" s="58"/>
      <c r="CC1739" s="58"/>
      <c r="CD1739" s="58"/>
      <c r="CE1739" s="58"/>
      <c r="CF1739" s="58"/>
      <c r="CG1739" s="58"/>
      <c r="CH1739" s="58"/>
      <c r="CI1739" s="58"/>
      <c r="CJ1739" s="58"/>
    </row>
    <row r="1740" spans="1:88" s="71" customFormat="1" ht="12.75" customHeight="1" x14ac:dyDescent="0.2">
      <c r="A1740" s="72"/>
      <c r="B1740" s="73"/>
      <c r="C1740" s="60" t="s">
        <v>17</v>
      </c>
      <c r="D1740" s="61"/>
      <c r="E1740" s="64">
        <f t="shared" si="20"/>
        <v>210.304</v>
      </c>
      <c r="F1740" s="64">
        <f>F1742+F1744+F1746+F1748</f>
        <v>0</v>
      </c>
      <c r="G1740" s="70">
        <f>G1742+G1744+G1746+G1748</f>
        <v>210.304</v>
      </c>
      <c r="H1740" s="61"/>
      <c r="I1740" s="57"/>
      <c r="J1740" s="57"/>
      <c r="K1740" s="57"/>
      <c r="L1740" s="58"/>
      <c r="M1740" s="58"/>
      <c r="N1740" s="58"/>
      <c r="O1740" s="58"/>
      <c r="P1740" s="58"/>
      <c r="Q1740" s="58"/>
      <c r="R1740" s="58"/>
      <c r="S1740" s="58"/>
      <c r="T1740" s="58"/>
      <c r="U1740" s="58"/>
      <c r="V1740" s="58"/>
      <c r="W1740" s="58"/>
      <c r="X1740" s="58"/>
      <c r="Y1740" s="58"/>
      <c r="Z1740" s="58"/>
      <c r="AA1740" s="58"/>
      <c r="AB1740" s="58"/>
      <c r="AC1740" s="58"/>
      <c r="AD1740" s="58"/>
      <c r="AE1740" s="58"/>
      <c r="AF1740" s="58"/>
      <c r="AG1740" s="58"/>
      <c r="AH1740" s="58"/>
      <c r="AI1740" s="58"/>
      <c r="AJ1740" s="58"/>
      <c r="AK1740" s="58"/>
      <c r="AL1740" s="58"/>
      <c r="AM1740" s="58"/>
      <c r="AN1740" s="58"/>
      <c r="AO1740" s="58"/>
      <c r="AP1740" s="58"/>
      <c r="AQ1740" s="58"/>
      <c r="AR1740" s="58"/>
      <c r="AS1740" s="58"/>
      <c r="AT1740" s="58"/>
      <c r="AU1740" s="58"/>
      <c r="AV1740" s="58"/>
      <c r="AW1740" s="58"/>
      <c r="AX1740" s="58"/>
      <c r="AY1740" s="58"/>
      <c r="AZ1740" s="58"/>
      <c r="BA1740" s="58"/>
      <c r="BB1740" s="58"/>
      <c r="BC1740" s="58"/>
      <c r="BD1740" s="58"/>
      <c r="BE1740" s="58"/>
      <c r="BF1740" s="58"/>
      <c r="BG1740" s="58"/>
      <c r="BH1740" s="58"/>
      <c r="BI1740" s="58"/>
      <c r="BJ1740" s="58"/>
      <c r="BK1740" s="58"/>
      <c r="BL1740" s="58"/>
      <c r="BM1740" s="58"/>
      <c r="BN1740" s="58"/>
      <c r="BO1740" s="58"/>
      <c r="BP1740" s="58"/>
      <c r="BQ1740" s="58"/>
      <c r="BR1740" s="58"/>
      <c r="BS1740" s="58"/>
      <c r="BT1740" s="58"/>
      <c r="BU1740" s="58"/>
      <c r="BV1740" s="58"/>
      <c r="BW1740" s="58"/>
      <c r="BX1740" s="58"/>
      <c r="BY1740" s="58"/>
      <c r="BZ1740" s="58"/>
      <c r="CA1740" s="58"/>
      <c r="CB1740" s="58"/>
      <c r="CC1740" s="58"/>
      <c r="CD1740" s="58"/>
      <c r="CE1740" s="58"/>
      <c r="CF1740" s="58"/>
      <c r="CG1740" s="58"/>
      <c r="CH1740" s="58"/>
      <c r="CI1740" s="58"/>
      <c r="CJ1740" s="58"/>
    </row>
    <row r="1741" spans="1:88" s="71" customFormat="1" ht="12.75" customHeight="1" x14ac:dyDescent="0.2">
      <c r="A1741" s="72"/>
      <c r="B1741" s="63" t="s">
        <v>143</v>
      </c>
      <c r="C1741" s="60" t="s">
        <v>20</v>
      </c>
      <c r="D1741" s="60"/>
      <c r="E1741" s="64">
        <f t="shared" si="20"/>
        <v>8.8999999999999996E-2</v>
      </c>
      <c r="F1741" s="64"/>
      <c r="G1741" s="70">
        <v>8.8999999999999996E-2</v>
      </c>
      <c r="H1741" s="60"/>
      <c r="I1741" s="57"/>
      <c r="J1741" s="57"/>
      <c r="K1741" s="57"/>
      <c r="L1741" s="58"/>
      <c r="M1741" s="58"/>
      <c r="N1741" s="58"/>
      <c r="O1741" s="58"/>
      <c r="P1741" s="58"/>
      <c r="Q1741" s="58"/>
      <c r="R1741" s="58"/>
      <c r="S1741" s="58"/>
      <c r="T1741" s="58"/>
      <c r="U1741" s="58"/>
      <c r="V1741" s="58"/>
      <c r="W1741" s="58"/>
      <c r="X1741" s="58"/>
      <c r="Y1741" s="58"/>
      <c r="Z1741" s="58"/>
      <c r="AA1741" s="58"/>
      <c r="AB1741" s="58"/>
      <c r="AC1741" s="58"/>
      <c r="AD1741" s="58"/>
      <c r="AE1741" s="58"/>
      <c r="AF1741" s="58"/>
      <c r="AG1741" s="58"/>
      <c r="AH1741" s="58"/>
      <c r="AI1741" s="58"/>
      <c r="AJ1741" s="58"/>
      <c r="AK1741" s="58"/>
      <c r="AL1741" s="58"/>
      <c r="AM1741" s="58"/>
      <c r="AN1741" s="58"/>
      <c r="AO1741" s="58"/>
      <c r="AP1741" s="58"/>
      <c r="AQ1741" s="58"/>
      <c r="AR1741" s="58"/>
      <c r="AS1741" s="58"/>
      <c r="AT1741" s="58"/>
      <c r="AU1741" s="58"/>
      <c r="AV1741" s="58"/>
      <c r="AW1741" s="58"/>
      <c r="AX1741" s="58"/>
      <c r="AY1741" s="58"/>
      <c r="AZ1741" s="58"/>
      <c r="BA1741" s="58"/>
      <c r="BB1741" s="58"/>
      <c r="BC1741" s="58"/>
      <c r="BD1741" s="58"/>
      <c r="BE1741" s="58"/>
      <c r="BF1741" s="58"/>
      <c r="BG1741" s="58"/>
      <c r="BH1741" s="58"/>
      <c r="BI1741" s="58"/>
      <c r="BJ1741" s="58"/>
      <c r="BK1741" s="58"/>
      <c r="BL1741" s="58"/>
      <c r="BM1741" s="58"/>
      <c r="BN1741" s="58"/>
      <c r="BO1741" s="58"/>
      <c r="BP1741" s="58"/>
      <c r="BQ1741" s="58"/>
      <c r="BR1741" s="58"/>
      <c r="BS1741" s="58"/>
      <c r="BT1741" s="58"/>
      <c r="BU1741" s="58"/>
      <c r="BV1741" s="58"/>
      <c r="BW1741" s="58"/>
      <c r="BX1741" s="58"/>
      <c r="BY1741" s="58"/>
      <c r="BZ1741" s="58"/>
      <c r="CA1741" s="58"/>
      <c r="CB1741" s="58"/>
      <c r="CC1741" s="58"/>
      <c r="CD1741" s="58"/>
      <c r="CE1741" s="58"/>
      <c r="CF1741" s="58"/>
      <c r="CG1741" s="58"/>
      <c r="CH1741" s="58"/>
      <c r="CI1741" s="58"/>
      <c r="CJ1741" s="58"/>
    </row>
    <row r="1742" spans="1:88" s="71" customFormat="1" ht="12.75" customHeight="1" x14ac:dyDescent="0.2">
      <c r="A1742" s="72"/>
      <c r="B1742" s="63"/>
      <c r="C1742" s="60" t="s">
        <v>17</v>
      </c>
      <c r="D1742" s="60"/>
      <c r="E1742" s="64">
        <f t="shared" si="20"/>
        <v>210.304</v>
      </c>
      <c r="F1742" s="64"/>
      <c r="G1742" s="70">
        <v>210.304</v>
      </c>
      <c r="H1742" s="60"/>
      <c r="I1742" s="57"/>
      <c r="J1742" s="57"/>
      <c r="K1742" s="57"/>
      <c r="L1742" s="58"/>
      <c r="M1742" s="58"/>
      <c r="N1742" s="58"/>
      <c r="O1742" s="58"/>
      <c r="P1742" s="58"/>
      <c r="Q1742" s="58"/>
      <c r="R1742" s="58"/>
      <c r="S1742" s="58"/>
      <c r="T1742" s="58"/>
      <c r="U1742" s="58"/>
      <c r="V1742" s="58"/>
      <c r="W1742" s="58"/>
      <c r="X1742" s="58"/>
      <c r="Y1742" s="58"/>
      <c r="Z1742" s="58"/>
      <c r="AA1742" s="58"/>
      <c r="AB1742" s="58"/>
      <c r="AC1742" s="58"/>
      <c r="AD1742" s="58"/>
      <c r="AE1742" s="58"/>
      <c r="AF1742" s="58"/>
      <c r="AG1742" s="58"/>
      <c r="AH1742" s="58"/>
      <c r="AI1742" s="58"/>
      <c r="AJ1742" s="58"/>
      <c r="AK1742" s="58"/>
      <c r="AL1742" s="58"/>
      <c r="AM1742" s="58"/>
      <c r="AN1742" s="58"/>
      <c r="AO1742" s="58"/>
      <c r="AP1742" s="58"/>
      <c r="AQ1742" s="58"/>
      <c r="AR1742" s="58"/>
      <c r="AS1742" s="58"/>
      <c r="AT1742" s="58"/>
      <c r="AU1742" s="58"/>
      <c r="AV1742" s="58"/>
      <c r="AW1742" s="58"/>
      <c r="AX1742" s="58"/>
      <c r="AY1742" s="58"/>
      <c r="AZ1742" s="58"/>
      <c r="BA1742" s="58"/>
      <c r="BB1742" s="58"/>
      <c r="BC1742" s="58"/>
      <c r="BD1742" s="58"/>
      <c r="BE1742" s="58"/>
      <c r="BF1742" s="58"/>
      <c r="BG1742" s="58"/>
      <c r="BH1742" s="58"/>
      <c r="BI1742" s="58"/>
      <c r="BJ1742" s="58"/>
      <c r="BK1742" s="58"/>
      <c r="BL1742" s="58"/>
      <c r="BM1742" s="58"/>
      <c r="BN1742" s="58"/>
      <c r="BO1742" s="58"/>
      <c r="BP1742" s="58"/>
      <c r="BQ1742" s="58"/>
      <c r="BR1742" s="58"/>
      <c r="BS1742" s="58"/>
      <c r="BT1742" s="58"/>
      <c r="BU1742" s="58"/>
      <c r="BV1742" s="58"/>
      <c r="BW1742" s="58"/>
      <c r="BX1742" s="58"/>
      <c r="BY1742" s="58"/>
      <c r="BZ1742" s="58"/>
      <c r="CA1742" s="58"/>
      <c r="CB1742" s="58"/>
      <c r="CC1742" s="58"/>
      <c r="CD1742" s="58"/>
      <c r="CE1742" s="58"/>
      <c r="CF1742" s="58"/>
      <c r="CG1742" s="58"/>
      <c r="CH1742" s="58"/>
      <c r="CI1742" s="58"/>
      <c r="CJ1742" s="58"/>
    </row>
    <row r="1743" spans="1:88" s="71" customFormat="1" ht="12.75" customHeight="1" x14ac:dyDescent="0.2">
      <c r="A1743" s="72"/>
      <c r="B1743" s="63" t="s">
        <v>145</v>
      </c>
      <c r="C1743" s="60" t="s">
        <v>20</v>
      </c>
      <c r="D1743" s="60"/>
      <c r="E1743" s="64">
        <f t="shared" si="20"/>
        <v>0</v>
      </c>
      <c r="F1743" s="64"/>
      <c r="G1743" s="70"/>
      <c r="H1743" s="60"/>
      <c r="I1743" s="57"/>
      <c r="J1743" s="57"/>
      <c r="K1743" s="57"/>
      <c r="L1743" s="58"/>
      <c r="M1743" s="58"/>
      <c r="N1743" s="58"/>
      <c r="O1743" s="58"/>
      <c r="P1743" s="58"/>
      <c r="Q1743" s="58"/>
      <c r="R1743" s="58"/>
      <c r="S1743" s="58"/>
      <c r="T1743" s="58"/>
      <c r="U1743" s="58"/>
      <c r="V1743" s="58"/>
      <c r="W1743" s="58"/>
      <c r="X1743" s="58"/>
      <c r="Y1743" s="58"/>
      <c r="Z1743" s="58"/>
      <c r="AA1743" s="58"/>
      <c r="AB1743" s="58"/>
      <c r="AC1743" s="58"/>
      <c r="AD1743" s="58"/>
      <c r="AE1743" s="58"/>
      <c r="AF1743" s="58"/>
      <c r="AG1743" s="58"/>
      <c r="AH1743" s="58"/>
      <c r="AI1743" s="58"/>
      <c r="AJ1743" s="58"/>
      <c r="AK1743" s="58"/>
      <c r="AL1743" s="58"/>
      <c r="AM1743" s="58"/>
      <c r="AN1743" s="58"/>
      <c r="AO1743" s="58"/>
      <c r="AP1743" s="58"/>
      <c r="AQ1743" s="58"/>
      <c r="AR1743" s="58"/>
      <c r="AS1743" s="58"/>
      <c r="AT1743" s="58"/>
      <c r="AU1743" s="58"/>
      <c r="AV1743" s="58"/>
      <c r="AW1743" s="58"/>
      <c r="AX1743" s="58"/>
      <c r="AY1743" s="58"/>
      <c r="AZ1743" s="58"/>
      <c r="BA1743" s="58"/>
      <c r="BB1743" s="58"/>
      <c r="BC1743" s="58"/>
      <c r="BD1743" s="58"/>
      <c r="BE1743" s="58"/>
      <c r="BF1743" s="58"/>
      <c r="BG1743" s="58"/>
      <c r="BH1743" s="58"/>
      <c r="BI1743" s="58"/>
      <c r="BJ1743" s="58"/>
      <c r="BK1743" s="58"/>
      <c r="BL1743" s="58"/>
      <c r="BM1743" s="58"/>
      <c r="BN1743" s="58"/>
      <c r="BO1743" s="58"/>
      <c r="BP1743" s="58"/>
      <c r="BQ1743" s="58"/>
      <c r="BR1743" s="58"/>
      <c r="BS1743" s="58"/>
      <c r="BT1743" s="58"/>
      <c r="BU1743" s="58"/>
      <c r="BV1743" s="58"/>
      <c r="BW1743" s="58"/>
      <c r="BX1743" s="58"/>
      <c r="BY1743" s="58"/>
      <c r="BZ1743" s="58"/>
      <c r="CA1743" s="58"/>
      <c r="CB1743" s="58"/>
      <c r="CC1743" s="58"/>
      <c r="CD1743" s="58"/>
      <c r="CE1743" s="58"/>
      <c r="CF1743" s="58"/>
      <c r="CG1743" s="58"/>
      <c r="CH1743" s="58"/>
      <c r="CI1743" s="58"/>
      <c r="CJ1743" s="58"/>
    </row>
    <row r="1744" spans="1:88" s="71" customFormat="1" ht="12.75" customHeight="1" x14ac:dyDescent="0.2">
      <c r="A1744" s="72"/>
      <c r="B1744" s="63"/>
      <c r="C1744" s="60" t="s">
        <v>17</v>
      </c>
      <c r="D1744" s="60"/>
      <c r="E1744" s="64">
        <f t="shared" si="20"/>
        <v>0</v>
      </c>
      <c r="F1744" s="64"/>
      <c r="G1744" s="70"/>
      <c r="H1744" s="60"/>
      <c r="I1744" s="57"/>
      <c r="J1744" s="57"/>
      <c r="K1744" s="57"/>
      <c r="L1744" s="58"/>
      <c r="M1744" s="58"/>
      <c r="N1744" s="58"/>
      <c r="O1744" s="58"/>
      <c r="P1744" s="58"/>
      <c r="Q1744" s="58"/>
      <c r="R1744" s="58"/>
      <c r="S1744" s="58"/>
      <c r="T1744" s="58"/>
      <c r="U1744" s="58"/>
      <c r="V1744" s="58"/>
      <c r="W1744" s="58"/>
      <c r="X1744" s="58"/>
      <c r="Y1744" s="58"/>
      <c r="Z1744" s="58"/>
      <c r="AA1744" s="58"/>
      <c r="AB1744" s="58"/>
      <c r="AC1744" s="58"/>
      <c r="AD1744" s="58"/>
      <c r="AE1744" s="58"/>
      <c r="AF1744" s="58"/>
      <c r="AG1744" s="58"/>
      <c r="AH1744" s="58"/>
      <c r="AI1744" s="58"/>
      <c r="AJ1744" s="58"/>
      <c r="AK1744" s="58"/>
      <c r="AL1744" s="58"/>
      <c r="AM1744" s="58"/>
      <c r="AN1744" s="58"/>
      <c r="AO1744" s="58"/>
      <c r="AP1744" s="58"/>
      <c r="AQ1744" s="58"/>
      <c r="AR1744" s="58"/>
      <c r="AS1744" s="58"/>
      <c r="AT1744" s="58"/>
      <c r="AU1744" s="58"/>
      <c r="AV1744" s="58"/>
      <c r="AW1744" s="58"/>
      <c r="AX1744" s="58"/>
      <c r="AY1744" s="58"/>
      <c r="AZ1744" s="58"/>
      <c r="BA1744" s="58"/>
      <c r="BB1744" s="58"/>
      <c r="BC1744" s="58"/>
      <c r="BD1744" s="58"/>
      <c r="BE1744" s="58"/>
      <c r="BF1744" s="58"/>
      <c r="BG1744" s="58"/>
      <c r="BH1744" s="58"/>
      <c r="BI1744" s="58"/>
      <c r="BJ1744" s="58"/>
      <c r="BK1744" s="58"/>
      <c r="BL1744" s="58"/>
      <c r="BM1744" s="58"/>
      <c r="BN1744" s="58"/>
      <c r="BO1744" s="58"/>
      <c r="BP1744" s="58"/>
      <c r="BQ1744" s="58"/>
      <c r="BR1744" s="58"/>
      <c r="BS1744" s="58"/>
      <c r="BT1744" s="58"/>
      <c r="BU1744" s="58"/>
      <c r="BV1744" s="58"/>
      <c r="BW1744" s="58"/>
      <c r="BX1744" s="58"/>
      <c r="BY1744" s="58"/>
      <c r="BZ1744" s="58"/>
      <c r="CA1744" s="58"/>
      <c r="CB1744" s="58"/>
      <c r="CC1744" s="58"/>
      <c r="CD1744" s="58"/>
      <c r="CE1744" s="58"/>
      <c r="CF1744" s="58"/>
      <c r="CG1744" s="58"/>
      <c r="CH1744" s="58"/>
      <c r="CI1744" s="58"/>
      <c r="CJ1744" s="58"/>
    </row>
    <row r="1745" spans="1:88" s="71" customFormat="1" ht="12.75" customHeight="1" x14ac:dyDescent="0.2">
      <c r="A1745" s="72"/>
      <c r="B1745" s="67" t="s">
        <v>147</v>
      </c>
      <c r="C1745" s="60" t="s">
        <v>148</v>
      </c>
      <c r="D1745" s="60"/>
      <c r="E1745" s="64">
        <f t="shared" si="20"/>
        <v>0</v>
      </c>
      <c r="F1745" s="64"/>
      <c r="G1745" s="70"/>
      <c r="H1745" s="60"/>
      <c r="I1745" s="57"/>
      <c r="J1745" s="57"/>
      <c r="K1745" s="57"/>
      <c r="L1745" s="58"/>
      <c r="M1745" s="58"/>
      <c r="N1745" s="58"/>
      <c r="O1745" s="58"/>
      <c r="P1745" s="58"/>
      <c r="Q1745" s="58"/>
      <c r="R1745" s="58"/>
      <c r="S1745" s="58"/>
      <c r="T1745" s="58"/>
      <c r="U1745" s="58"/>
      <c r="V1745" s="58"/>
      <c r="W1745" s="58"/>
      <c r="X1745" s="58"/>
      <c r="Y1745" s="58"/>
      <c r="Z1745" s="58"/>
      <c r="AA1745" s="58"/>
      <c r="AB1745" s="58"/>
      <c r="AC1745" s="58"/>
      <c r="AD1745" s="58"/>
      <c r="AE1745" s="58"/>
      <c r="AF1745" s="58"/>
      <c r="AG1745" s="58"/>
      <c r="AH1745" s="58"/>
      <c r="AI1745" s="58"/>
      <c r="AJ1745" s="58"/>
      <c r="AK1745" s="58"/>
      <c r="AL1745" s="58"/>
      <c r="AM1745" s="58"/>
      <c r="AN1745" s="58"/>
      <c r="AO1745" s="58"/>
      <c r="AP1745" s="58"/>
      <c r="AQ1745" s="58"/>
      <c r="AR1745" s="58"/>
      <c r="AS1745" s="58"/>
      <c r="AT1745" s="58"/>
      <c r="AU1745" s="58"/>
      <c r="AV1745" s="58"/>
      <c r="AW1745" s="58"/>
      <c r="AX1745" s="58"/>
      <c r="AY1745" s="58"/>
      <c r="AZ1745" s="58"/>
      <c r="BA1745" s="58"/>
      <c r="BB1745" s="58"/>
      <c r="BC1745" s="58"/>
      <c r="BD1745" s="58"/>
      <c r="BE1745" s="58"/>
      <c r="BF1745" s="58"/>
      <c r="BG1745" s="58"/>
      <c r="BH1745" s="58"/>
      <c r="BI1745" s="58"/>
      <c r="BJ1745" s="58"/>
      <c r="BK1745" s="58"/>
      <c r="BL1745" s="58"/>
      <c r="BM1745" s="58"/>
      <c r="BN1745" s="58"/>
      <c r="BO1745" s="58"/>
      <c r="BP1745" s="58"/>
      <c r="BQ1745" s="58"/>
      <c r="BR1745" s="58"/>
      <c r="BS1745" s="58"/>
      <c r="BT1745" s="58"/>
      <c r="BU1745" s="58"/>
      <c r="BV1745" s="58"/>
      <c r="BW1745" s="58"/>
      <c r="BX1745" s="58"/>
      <c r="BY1745" s="58"/>
      <c r="BZ1745" s="58"/>
      <c r="CA1745" s="58"/>
      <c r="CB1745" s="58"/>
      <c r="CC1745" s="58"/>
      <c r="CD1745" s="58"/>
      <c r="CE1745" s="58"/>
      <c r="CF1745" s="58"/>
      <c r="CG1745" s="58"/>
      <c r="CH1745" s="58"/>
      <c r="CI1745" s="58"/>
      <c r="CJ1745" s="58"/>
    </row>
    <row r="1746" spans="1:88" s="71" customFormat="1" ht="12.75" customHeight="1" x14ac:dyDescent="0.2">
      <c r="A1746" s="72"/>
      <c r="B1746" s="67"/>
      <c r="C1746" s="60" t="s">
        <v>17</v>
      </c>
      <c r="D1746" s="60"/>
      <c r="E1746" s="64">
        <f t="shared" si="20"/>
        <v>0</v>
      </c>
      <c r="F1746" s="64"/>
      <c r="G1746" s="70"/>
      <c r="H1746" s="60"/>
      <c r="I1746" s="57"/>
      <c r="J1746" s="57"/>
      <c r="K1746" s="57"/>
      <c r="L1746" s="58"/>
      <c r="M1746" s="58"/>
      <c r="N1746" s="58"/>
      <c r="O1746" s="58"/>
      <c r="P1746" s="58"/>
      <c r="Q1746" s="58"/>
      <c r="R1746" s="58"/>
      <c r="S1746" s="58"/>
      <c r="T1746" s="58"/>
      <c r="U1746" s="58"/>
      <c r="V1746" s="58"/>
      <c r="W1746" s="58"/>
      <c r="X1746" s="58"/>
      <c r="Y1746" s="58"/>
      <c r="Z1746" s="58"/>
      <c r="AA1746" s="58"/>
      <c r="AB1746" s="58"/>
      <c r="AC1746" s="58"/>
      <c r="AD1746" s="58"/>
      <c r="AE1746" s="58"/>
      <c r="AF1746" s="58"/>
      <c r="AG1746" s="58"/>
      <c r="AH1746" s="58"/>
      <c r="AI1746" s="58"/>
      <c r="AJ1746" s="58"/>
      <c r="AK1746" s="58"/>
      <c r="AL1746" s="58"/>
      <c r="AM1746" s="58"/>
      <c r="AN1746" s="58"/>
      <c r="AO1746" s="58"/>
      <c r="AP1746" s="58"/>
      <c r="AQ1746" s="58"/>
      <c r="AR1746" s="58"/>
      <c r="AS1746" s="58"/>
      <c r="AT1746" s="58"/>
      <c r="AU1746" s="58"/>
      <c r="AV1746" s="58"/>
      <c r="AW1746" s="58"/>
      <c r="AX1746" s="58"/>
      <c r="AY1746" s="58"/>
      <c r="AZ1746" s="58"/>
      <c r="BA1746" s="58"/>
      <c r="BB1746" s="58"/>
      <c r="BC1746" s="58"/>
      <c r="BD1746" s="58"/>
      <c r="BE1746" s="58"/>
      <c r="BF1746" s="58"/>
      <c r="BG1746" s="58"/>
      <c r="BH1746" s="58"/>
      <c r="BI1746" s="58"/>
      <c r="BJ1746" s="58"/>
      <c r="BK1746" s="58"/>
      <c r="BL1746" s="58"/>
      <c r="BM1746" s="58"/>
      <c r="BN1746" s="58"/>
      <c r="BO1746" s="58"/>
      <c r="BP1746" s="58"/>
      <c r="BQ1746" s="58"/>
      <c r="BR1746" s="58"/>
      <c r="BS1746" s="58"/>
      <c r="BT1746" s="58"/>
      <c r="BU1746" s="58"/>
      <c r="BV1746" s="58"/>
      <c r="BW1746" s="58"/>
      <c r="BX1746" s="58"/>
      <c r="BY1746" s="58"/>
      <c r="BZ1746" s="58"/>
      <c r="CA1746" s="58"/>
      <c r="CB1746" s="58"/>
      <c r="CC1746" s="58"/>
      <c r="CD1746" s="58"/>
      <c r="CE1746" s="58"/>
      <c r="CF1746" s="58"/>
      <c r="CG1746" s="58"/>
      <c r="CH1746" s="58"/>
      <c r="CI1746" s="58"/>
      <c r="CJ1746" s="58"/>
    </row>
    <row r="1747" spans="1:88" s="71" customFormat="1" ht="12.75" customHeight="1" x14ac:dyDescent="0.2">
      <c r="A1747" s="72"/>
      <c r="B1747" s="63" t="s">
        <v>150</v>
      </c>
      <c r="C1747" s="60" t="s">
        <v>64</v>
      </c>
      <c r="D1747" s="68"/>
      <c r="E1747" s="64">
        <f t="shared" si="20"/>
        <v>0</v>
      </c>
      <c r="F1747" s="64"/>
      <c r="G1747" s="70"/>
      <c r="H1747" s="68"/>
      <c r="I1747" s="57"/>
      <c r="J1747" s="57"/>
      <c r="K1747" s="57"/>
      <c r="L1747" s="58"/>
      <c r="M1747" s="58"/>
      <c r="N1747" s="58"/>
      <c r="O1747" s="58"/>
      <c r="P1747" s="58"/>
      <c r="Q1747" s="58"/>
      <c r="R1747" s="58"/>
      <c r="S1747" s="58"/>
      <c r="T1747" s="58"/>
      <c r="U1747" s="58"/>
      <c r="V1747" s="58"/>
      <c r="W1747" s="58"/>
      <c r="X1747" s="58"/>
      <c r="Y1747" s="58"/>
      <c r="Z1747" s="58"/>
      <c r="AA1747" s="58"/>
      <c r="AB1747" s="58"/>
      <c r="AC1747" s="58"/>
      <c r="AD1747" s="58"/>
      <c r="AE1747" s="58"/>
      <c r="AF1747" s="58"/>
      <c r="AG1747" s="58"/>
      <c r="AH1747" s="58"/>
      <c r="AI1747" s="58"/>
      <c r="AJ1747" s="58"/>
      <c r="AK1747" s="58"/>
      <c r="AL1747" s="58"/>
      <c r="AM1747" s="58"/>
      <c r="AN1747" s="58"/>
      <c r="AO1747" s="58"/>
      <c r="AP1747" s="58"/>
      <c r="AQ1747" s="58"/>
      <c r="AR1747" s="58"/>
      <c r="AS1747" s="58"/>
      <c r="AT1747" s="58"/>
      <c r="AU1747" s="58"/>
      <c r="AV1747" s="58"/>
      <c r="AW1747" s="58"/>
      <c r="AX1747" s="58"/>
      <c r="AY1747" s="58"/>
      <c r="AZ1747" s="58"/>
      <c r="BA1747" s="58"/>
      <c r="BB1747" s="58"/>
      <c r="BC1747" s="58"/>
      <c r="BD1747" s="58"/>
      <c r="BE1747" s="58"/>
      <c r="BF1747" s="58"/>
      <c r="BG1747" s="58"/>
      <c r="BH1747" s="58"/>
      <c r="BI1747" s="58"/>
      <c r="BJ1747" s="58"/>
      <c r="BK1747" s="58"/>
      <c r="BL1747" s="58"/>
      <c r="BM1747" s="58"/>
      <c r="BN1747" s="58"/>
      <c r="BO1747" s="58"/>
      <c r="BP1747" s="58"/>
      <c r="BQ1747" s="58"/>
      <c r="BR1747" s="58"/>
      <c r="BS1747" s="58"/>
      <c r="BT1747" s="58"/>
      <c r="BU1747" s="58"/>
      <c r="BV1747" s="58"/>
      <c r="BW1747" s="58"/>
      <c r="BX1747" s="58"/>
      <c r="BY1747" s="58"/>
      <c r="BZ1747" s="58"/>
      <c r="CA1747" s="58"/>
      <c r="CB1747" s="58"/>
      <c r="CC1747" s="58"/>
      <c r="CD1747" s="58"/>
      <c r="CE1747" s="58"/>
      <c r="CF1747" s="58"/>
      <c r="CG1747" s="58"/>
      <c r="CH1747" s="58"/>
      <c r="CI1747" s="58"/>
      <c r="CJ1747" s="58"/>
    </row>
    <row r="1748" spans="1:88" s="71" customFormat="1" ht="12.75" customHeight="1" x14ac:dyDescent="0.2">
      <c r="A1748" s="76"/>
      <c r="B1748" s="63"/>
      <c r="C1748" s="60" t="s">
        <v>17</v>
      </c>
      <c r="D1748" s="68"/>
      <c r="E1748" s="64">
        <f t="shared" si="20"/>
        <v>0</v>
      </c>
      <c r="F1748" s="64"/>
      <c r="G1748" s="70"/>
      <c r="H1748" s="68"/>
      <c r="I1748" s="57"/>
      <c r="J1748" s="57"/>
      <c r="K1748" s="57"/>
      <c r="L1748" s="58"/>
      <c r="M1748" s="58"/>
      <c r="N1748" s="58"/>
      <c r="O1748" s="58"/>
      <c r="P1748" s="58"/>
      <c r="Q1748" s="58"/>
      <c r="R1748" s="58"/>
      <c r="S1748" s="58"/>
      <c r="T1748" s="58"/>
      <c r="U1748" s="58"/>
      <c r="V1748" s="58"/>
      <c r="W1748" s="58"/>
      <c r="X1748" s="58"/>
      <c r="Y1748" s="58"/>
      <c r="Z1748" s="58"/>
      <c r="AA1748" s="58"/>
      <c r="AB1748" s="58"/>
      <c r="AC1748" s="58"/>
      <c r="AD1748" s="58"/>
      <c r="AE1748" s="58"/>
      <c r="AF1748" s="58"/>
      <c r="AG1748" s="58"/>
      <c r="AH1748" s="58"/>
      <c r="AI1748" s="58"/>
      <c r="AJ1748" s="58"/>
      <c r="AK1748" s="58"/>
      <c r="AL1748" s="58"/>
      <c r="AM1748" s="58"/>
      <c r="AN1748" s="58"/>
      <c r="AO1748" s="58"/>
      <c r="AP1748" s="58"/>
      <c r="AQ1748" s="58"/>
      <c r="AR1748" s="58"/>
      <c r="AS1748" s="58"/>
      <c r="AT1748" s="58"/>
      <c r="AU1748" s="58"/>
      <c r="AV1748" s="58"/>
      <c r="AW1748" s="58"/>
      <c r="AX1748" s="58"/>
      <c r="AY1748" s="58"/>
      <c r="AZ1748" s="58"/>
      <c r="BA1748" s="58"/>
      <c r="BB1748" s="58"/>
      <c r="BC1748" s="58"/>
      <c r="BD1748" s="58"/>
      <c r="BE1748" s="58"/>
      <c r="BF1748" s="58"/>
      <c r="BG1748" s="58"/>
      <c r="BH1748" s="58"/>
      <c r="BI1748" s="58"/>
      <c r="BJ1748" s="58"/>
      <c r="BK1748" s="58"/>
      <c r="BL1748" s="58"/>
      <c r="BM1748" s="58"/>
      <c r="BN1748" s="58"/>
      <c r="BO1748" s="58"/>
      <c r="BP1748" s="58"/>
      <c r="BQ1748" s="58"/>
      <c r="BR1748" s="58"/>
      <c r="BS1748" s="58"/>
      <c r="BT1748" s="58"/>
      <c r="BU1748" s="58"/>
      <c r="BV1748" s="58"/>
      <c r="BW1748" s="58"/>
      <c r="BX1748" s="58"/>
      <c r="BY1748" s="58"/>
      <c r="BZ1748" s="58"/>
      <c r="CA1748" s="58"/>
      <c r="CB1748" s="58"/>
      <c r="CC1748" s="58"/>
      <c r="CD1748" s="58"/>
      <c r="CE1748" s="58"/>
      <c r="CF1748" s="58"/>
      <c r="CG1748" s="58"/>
      <c r="CH1748" s="58"/>
      <c r="CI1748" s="58"/>
      <c r="CJ1748" s="58"/>
    </row>
    <row r="1749" spans="1:88" s="71" customFormat="1" ht="12.75" customHeight="1" x14ac:dyDescent="0.2">
      <c r="A1749" s="18">
        <v>89</v>
      </c>
      <c r="B1749" s="69" t="s">
        <v>239</v>
      </c>
      <c r="C1749" s="60"/>
      <c r="D1749" s="68"/>
      <c r="E1749" s="64">
        <f t="shared" si="20"/>
        <v>1</v>
      </c>
      <c r="F1749" s="64">
        <v>1</v>
      </c>
      <c r="G1749" s="70"/>
      <c r="H1749" s="68"/>
      <c r="I1749" s="57"/>
      <c r="J1749" s="57"/>
      <c r="K1749" s="57"/>
      <c r="L1749" s="58"/>
      <c r="M1749" s="58"/>
      <c r="N1749" s="58"/>
      <c r="O1749" s="58"/>
      <c r="P1749" s="58"/>
      <c r="Q1749" s="58"/>
      <c r="R1749" s="58"/>
      <c r="S1749" s="58"/>
      <c r="T1749" s="58"/>
      <c r="U1749" s="58"/>
      <c r="V1749" s="58"/>
      <c r="W1749" s="58"/>
      <c r="X1749" s="58"/>
      <c r="Y1749" s="58"/>
      <c r="Z1749" s="58"/>
      <c r="AA1749" s="58"/>
      <c r="AB1749" s="58"/>
      <c r="AC1749" s="58"/>
      <c r="AD1749" s="58"/>
      <c r="AE1749" s="58"/>
      <c r="AF1749" s="58"/>
      <c r="AG1749" s="58"/>
      <c r="AH1749" s="58"/>
      <c r="AI1749" s="58"/>
      <c r="AJ1749" s="58"/>
      <c r="AK1749" s="58"/>
      <c r="AL1749" s="58"/>
      <c r="AM1749" s="58"/>
      <c r="AN1749" s="58"/>
      <c r="AO1749" s="58"/>
      <c r="AP1749" s="58"/>
      <c r="AQ1749" s="58"/>
      <c r="AR1749" s="58"/>
      <c r="AS1749" s="58"/>
      <c r="AT1749" s="58"/>
      <c r="AU1749" s="58"/>
      <c r="AV1749" s="58"/>
      <c r="AW1749" s="58"/>
      <c r="AX1749" s="58"/>
      <c r="AY1749" s="58"/>
      <c r="AZ1749" s="58"/>
      <c r="BA1749" s="58"/>
      <c r="BB1749" s="58"/>
      <c r="BC1749" s="58"/>
      <c r="BD1749" s="58"/>
      <c r="BE1749" s="58"/>
      <c r="BF1749" s="58"/>
      <c r="BG1749" s="58"/>
      <c r="BH1749" s="58"/>
      <c r="BI1749" s="58"/>
      <c r="BJ1749" s="58"/>
      <c r="BK1749" s="58"/>
      <c r="BL1749" s="58"/>
      <c r="BM1749" s="58"/>
      <c r="BN1749" s="58"/>
      <c r="BO1749" s="58"/>
      <c r="BP1749" s="58"/>
      <c r="BQ1749" s="58"/>
      <c r="BR1749" s="58"/>
      <c r="BS1749" s="58"/>
      <c r="BT1749" s="58"/>
      <c r="BU1749" s="58"/>
      <c r="BV1749" s="58"/>
      <c r="BW1749" s="58"/>
      <c r="BX1749" s="58"/>
      <c r="BY1749" s="58"/>
      <c r="BZ1749" s="58"/>
      <c r="CA1749" s="58"/>
      <c r="CB1749" s="58"/>
      <c r="CC1749" s="58"/>
      <c r="CD1749" s="58"/>
      <c r="CE1749" s="58"/>
      <c r="CF1749" s="58"/>
      <c r="CG1749" s="58"/>
      <c r="CH1749" s="58"/>
      <c r="CI1749" s="58"/>
      <c r="CJ1749" s="58"/>
    </row>
    <row r="1750" spans="1:88" s="71" customFormat="1" ht="12.75" customHeight="1" x14ac:dyDescent="0.2">
      <c r="A1750" s="72"/>
      <c r="B1750" s="81"/>
      <c r="C1750" s="60" t="s">
        <v>17</v>
      </c>
      <c r="D1750" s="61"/>
      <c r="E1750" s="64">
        <f t="shared" si="20"/>
        <v>23.300999999999998</v>
      </c>
      <c r="F1750" s="64">
        <f>F1752+F1754+F1756+F1758</f>
        <v>23.300999999999998</v>
      </c>
      <c r="G1750" s="70">
        <f>G1752+G1754+G1756+G1758</f>
        <v>0</v>
      </c>
      <c r="H1750" s="61"/>
      <c r="I1750" s="57"/>
      <c r="J1750" s="57"/>
      <c r="K1750" s="57"/>
      <c r="L1750" s="58"/>
      <c r="M1750" s="58"/>
      <c r="N1750" s="58"/>
      <c r="O1750" s="58"/>
      <c r="P1750" s="58"/>
      <c r="Q1750" s="58"/>
      <c r="R1750" s="58"/>
      <c r="S1750" s="58"/>
      <c r="T1750" s="58"/>
      <c r="U1750" s="58"/>
      <c r="V1750" s="58"/>
      <c r="W1750" s="58"/>
      <c r="X1750" s="58"/>
      <c r="Y1750" s="58"/>
      <c r="Z1750" s="58"/>
      <c r="AA1750" s="58"/>
      <c r="AB1750" s="58"/>
      <c r="AC1750" s="58"/>
      <c r="AD1750" s="58"/>
      <c r="AE1750" s="58"/>
      <c r="AF1750" s="58"/>
      <c r="AG1750" s="58"/>
      <c r="AH1750" s="58"/>
      <c r="AI1750" s="58"/>
      <c r="AJ1750" s="58"/>
      <c r="AK1750" s="58"/>
      <c r="AL1750" s="58"/>
      <c r="AM1750" s="58"/>
      <c r="AN1750" s="58"/>
      <c r="AO1750" s="58"/>
      <c r="AP1750" s="58"/>
      <c r="AQ1750" s="58"/>
      <c r="AR1750" s="58"/>
      <c r="AS1750" s="58"/>
      <c r="AT1750" s="58"/>
      <c r="AU1750" s="58"/>
      <c r="AV1750" s="58"/>
      <c r="AW1750" s="58"/>
      <c r="AX1750" s="58"/>
      <c r="AY1750" s="58"/>
      <c r="AZ1750" s="58"/>
      <c r="BA1750" s="58"/>
      <c r="BB1750" s="58"/>
      <c r="BC1750" s="58"/>
      <c r="BD1750" s="58"/>
      <c r="BE1750" s="58"/>
      <c r="BF1750" s="58"/>
      <c r="BG1750" s="58"/>
      <c r="BH1750" s="58"/>
      <c r="BI1750" s="58"/>
      <c r="BJ1750" s="58"/>
      <c r="BK1750" s="58"/>
      <c r="BL1750" s="58"/>
      <c r="BM1750" s="58"/>
      <c r="BN1750" s="58"/>
      <c r="BO1750" s="58"/>
      <c r="BP1750" s="58"/>
      <c r="BQ1750" s="58"/>
      <c r="BR1750" s="58"/>
      <c r="BS1750" s="58"/>
      <c r="BT1750" s="58"/>
      <c r="BU1750" s="58"/>
      <c r="BV1750" s="58"/>
      <c r="BW1750" s="58"/>
      <c r="BX1750" s="58"/>
      <c r="BY1750" s="58"/>
      <c r="BZ1750" s="58"/>
      <c r="CA1750" s="58"/>
      <c r="CB1750" s="58"/>
      <c r="CC1750" s="58"/>
      <c r="CD1750" s="58"/>
      <c r="CE1750" s="58"/>
      <c r="CF1750" s="58"/>
      <c r="CG1750" s="58"/>
      <c r="CH1750" s="58"/>
      <c r="CI1750" s="58"/>
      <c r="CJ1750" s="58"/>
    </row>
    <row r="1751" spans="1:88" s="71" customFormat="1" ht="12.75" customHeight="1" x14ac:dyDescent="0.2">
      <c r="A1751" s="72"/>
      <c r="B1751" s="63" t="s">
        <v>143</v>
      </c>
      <c r="C1751" s="60" t="s">
        <v>20</v>
      </c>
      <c r="D1751" s="60"/>
      <c r="E1751" s="64">
        <f t="shared" si="20"/>
        <v>5.1999999999999998E-2</v>
      </c>
      <c r="F1751" s="64">
        <v>5.1999999999999998E-2</v>
      </c>
      <c r="G1751" s="70"/>
      <c r="H1751" s="68"/>
      <c r="I1751" s="57"/>
      <c r="J1751" s="57"/>
      <c r="K1751" s="57"/>
      <c r="L1751" s="58"/>
      <c r="M1751" s="58"/>
      <c r="N1751" s="58"/>
      <c r="O1751" s="58"/>
      <c r="P1751" s="58"/>
      <c r="Q1751" s="58"/>
      <c r="R1751" s="58"/>
      <c r="S1751" s="58"/>
      <c r="T1751" s="58"/>
      <c r="U1751" s="58"/>
      <c r="V1751" s="58"/>
      <c r="W1751" s="58"/>
      <c r="X1751" s="58"/>
      <c r="Y1751" s="58"/>
      <c r="Z1751" s="58"/>
      <c r="AA1751" s="58"/>
      <c r="AB1751" s="58"/>
      <c r="AC1751" s="58"/>
      <c r="AD1751" s="58"/>
      <c r="AE1751" s="58"/>
      <c r="AF1751" s="58"/>
      <c r="AG1751" s="58"/>
      <c r="AH1751" s="58"/>
      <c r="AI1751" s="58"/>
      <c r="AJ1751" s="58"/>
      <c r="AK1751" s="58"/>
      <c r="AL1751" s="58"/>
      <c r="AM1751" s="58"/>
      <c r="AN1751" s="58"/>
      <c r="AO1751" s="58"/>
      <c r="AP1751" s="58"/>
      <c r="AQ1751" s="58"/>
      <c r="AR1751" s="58"/>
      <c r="AS1751" s="58"/>
      <c r="AT1751" s="58"/>
      <c r="AU1751" s="58"/>
      <c r="AV1751" s="58"/>
      <c r="AW1751" s="58"/>
      <c r="AX1751" s="58"/>
      <c r="AY1751" s="58"/>
      <c r="AZ1751" s="58"/>
      <c r="BA1751" s="58"/>
      <c r="BB1751" s="58"/>
      <c r="BC1751" s="58"/>
      <c r="BD1751" s="58"/>
      <c r="BE1751" s="58"/>
      <c r="BF1751" s="58"/>
      <c r="BG1751" s="58"/>
      <c r="BH1751" s="58"/>
      <c r="BI1751" s="58"/>
      <c r="BJ1751" s="58"/>
      <c r="BK1751" s="58"/>
      <c r="BL1751" s="58"/>
      <c r="BM1751" s="58"/>
      <c r="BN1751" s="58"/>
      <c r="BO1751" s="58"/>
      <c r="BP1751" s="58"/>
      <c r="BQ1751" s="58"/>
      <c r="BR1751" s="58"/>
      <c r="BS1751" s="58"/>
      <c r="BT1751" s="58"/>
      <c r="BU1751" s="58"/>
      <c r="BV1751" s="58"/>
      <c r="BW1751" s="58"/>
      <c r="BX1751" s="58"/>
      <c r="BY1751" s="58"/>
      <c r="BZ1751" s="58"/>
      <c r="CA1751" s="58"/>
      <c r="CB1751" s="58"/>
      <c r="CC1751" s="58"/>
      <c r="CD1751" s="58"/>
      <c r="CE1751" s="58"/>
      <c r="CF1751" s="58"/>
      <c r="CG1751" s="58"/>
      <c r="CH1751" s="58"/>
      <c r="CI1751" s="58"/>
      <c r="CJ1751" s="58"/>
    </row>
    <row r="1752" spans="1:88" s="71" customFormat="1" ht="12.75" customHeight="1" x14ac:dyDescent="0.2">
      <c r="A1752" s="72"/>
      <c r="B1752" s="63"/>
      <c r="C1752" s="60" t="s">
        <v>17</v>
      </c>
      <c r="D1752" s="60"/>
      <c r="E1752" s="64">
        <f t="shared" si="20"/>
        <v>23.300999999999998</v>
      </c>
      <c r="F1752" s="64">
        <v>23.300999999999998</v>
      </c>
      <c r="G1752" s="70"/>
      <c r="H1752" s="60"/>
      <c r="I1752" s="57"/>
      <c r="J1752" s="57"/>
      <c r="K1752" s="57"/>
      <c r="L1752" s="58"/>
      <c r="M1752" s="58"/>
      <c r="N1752" s="58"/>
      <c r="O1752" s="58"/>
      <c r="P1752" s="58"/>
      <c r="Q1752" s="58"/>
      <c r="R1752" s="58"/>
      <c r="S1752" s="58"/>
      <c r="T1752" s="58"/>
      <c r="U1752" s="58"/>
      <c r="V1752" s="58"/>
      <c r="W1752" s="58"/>
      <c r="X1752" s="58"/>
      <c r="Y1752" s="58"/>
      <c r="Z1752" s="58"/>
      <c r="AA1752" s="58"/>
      <c r="AB1752" s="58"/>
      <c r="AC1752" s="58"/>
      <c r="AD1752" s="58"/>
      <c r="AE1752" s="58"/>
      <c r="AF1752" s="58"/>
      <c r="AG1752" s="58"/>
      <c r="AH1752" s="58"/>
      <c r="AI1752" s="58"/>
      <c r="AJ1752" s="58"/>
      <c r="AK1752" s="58"/>
      <c r="AL1752" s="58"/>
      <c r="AM1752" s="58"/>
      <c r="AN1752" s="58"/>
      <c r="AO1752" s="58"/>
      <c r="AP1752" s="58"/>
      <c r="AQ1752" s="58"/>
      <c r="AR1752" s="58"/>
      <c r="AS1752" s="58"/>
      <c r="AT1752" s="58"/>
      <c r="AU1752" s="58"/>
      <c r="AV1752" s="58"/>
      <c r="AW1752" s="58"/>
      <c r="AX1752" s="58"/>
      <c r="AY1752" s="58"/>
      <c r="AZ1752" s="58"/>
      <c r="BA1752" s="58"/>
      <c r="BB1752" s="58"/>
      <c r="BC1752" s="58"/>
      <c r="BD1752" s="58"/>
      <c r="BE1752" s="58"/>
      <c r="BF1752" s="58"/>
      <c r="BG1752" s="58"/>
      <c r="BH1752" s="58"/>
      <c r="BI1752" s="58"/>
      <c r="BJ1752" s="58"/>
      <c r="BK1752" s="58"/>
      <c r="BL1752" s="58"/>
      <c r="BM1752" s="58"/>
      <c r="BN1752" s="58"/>
      <c r="BO1752" s="58"/>
      <c r="BP1752" s="58"/>
      <c r="BQ1752" s="58"/>
      <c r="BR1752" s="58"/>
      <c r="BS1752" s="58"/>
      <c r="BT1752" s="58"/>
      <c r="BU1752" s="58"/>
      <c r="BV1752" s="58"/>
      <c r="BW1752" s="58"/>
      <c r="BX1752" s="58"/>
      <c r="BY1752" s="58"/>
      <c r="BZ1752" s="58"/>
      <c r="CA1752" s="58"/>
      <c r="CB1752" s="58"/>
      <c r="CC1752" s="58"/>
      <c r="CD1752" s="58"/>
      <c r="CE1752" s="58"/>
      <c r="CF1752" s="58"/>
      <c r="CG1752" s="58"/>
      <c r="CH1752" s="58"/>
      <c r="CI1752" s="58"/>
      <c r="CJ1752" s="58"/>
    </row>
    <row r="1753" spans="1:88" s="71" customFormat="1" ht="12.75" customHeight="1" x14ac:dyDescent="0.2">
      <c r="A1753" s="72"/>
      <c r="B1753" s="63" t="s">
        <v>145</v>
      </c>
      <c r="C1753" s="60" t="s">
        <v>20</v>
      </c>
      <c r="D1753" s="60"/>
      <c r="E1753" s="64">
        <f t="shared" si="20"/>
        <v>0</v>
      </c>
      <c r="F1753" s="64"/>
      <c r="G1753" s="70"/>
      <c r="H1753" s="60"/>
      <c r="I1753" s="57"/>
      <c r="J1753" s="57"/>
      <c r="K1753" s="57"/>
      <c r="L1753" s="58"/>
      <c r="M1753" s="58"/>
      <c r="N1753" s="58"/>
      <c r="O1753" s="58"/>
      <c r="P1753" s="58"/>
      <c r="Q1753" s="58"/>
      <c r="R1753" s="58"/>
      <c r="S1753" s="58"/>
      <c r="T1753" s="58"/>
      <c r="U1753" s="58"/>
      <c r="V1753" s="58"/>
      <c r="W1753" s="58"/>
      <c r="X1753" s="58"/>
      <c r="Y1753" s="58"/>
      <c r="Z1753" s="58"/>
      <c r="AA1753" s="58"/>
      <c r="AB1753" s="58"/>
      <c r="AC1753" s="58"/>
      <c r="AD1753" s="58"/>
      <c r="AE1753" s="58"/>
      <c r="AF1753" s="58"/>
      <c r="AG1753" s="58"/>
      <c r="AH1753" s="58"/>
      <c r="AI1753" s="58"/>
      <c r="AJ1753" s="58"/>
      <c r="AK1753" s="58"/>
      <c r="AL1753" s="58"/>
      <c r="AM1753" s="58"/>
      <c r="AN1753" s="58"/>
      <c r="AO1753" s="58"/>
      <c r="AP1753" s="58"/>
      <c r="AQ1753" s="58"/>
      <c r="AR1753" s="58"/>
      <c r="AS1753" s="58"/>
      <c r="AT1753" s="58"/>
      <c r="AU1753" s="58"/>
      <c r="AV1753" s="58"/>
      <c r="AW1753" s="58"/>
      <c r="AX1753" s="58"/>
      <c r="AY1753" s="58"/>
      <c r="AZ1753" s="58"/>
      <c r="BA1753" s="58"/>
      <c r="BB1753" s="58"/>
      <c r="BC1753" s="58"/>
      <c r="BD1753" s="58"/>
      <c r="BE1753" s="58"/>
      <c r="BF1753" s="58"/>
      <c r="BG1753" s="58"/>
      <c r="BH1753" s="58"/>
      <c r="BI1753" s="58"/>
      <c r="BJ1753" s="58"/>
      <c r="BK1753" s="58"/>
      <c r="BL1753" s="58"/>
      <c r="BM1753" s="58"/>
      <c r="BN1753" s="58"/>
      <c r="BO1753" s="58"/>
      <c r="BP1753" s="58"/>
      <c r="BQ1753" s="58"/>
      <c r="BR1753" s="58"/>
      <c r="BS1753" s="58"/>
      <c r="BT1753" s="58"/>
      <c r="BU1753" s="58"/>
      <c r="BV1753" s="58"/>
      <c r="BW1753" s="58"/>
      <c r="BX1753" s="58"/>
      <c r="BY1753" s="58"/>
      <c r="BZ1753" s="58"/>
      <c r="CA1753" s="58"/>
      <c r="CB1753" s="58"/>
      <c r="CC1753" s="58"/>
      <c r="CD1753" s="58"/>
      <c r="CE1753" s="58"/>
      <c r="CF1753" s="58"/>
      <c r="CG1753" s="58"/>
      <c r="CH1753" s="58"/>
      <c r="CI1753" s="58"/>
      <c r="CJ1753" s="58"/>
    </row>
    <row r="1754" spans="1:88" s="71" customFormat="1" ht="12.75" customHeight="1" x14ac:dyDescent="0.2">
      <c r="A1754" s="72"/>
      <c r="B1754" s="63"/>
      <c r="C1754" s="60" t="s">
        <v>17</v>
      </c>
      <c r="D1754" s="60"/>
      <c r="E1754" s="64">
        <f t="shared" si="20"/>
        <v>0</v>
      </c>
      <c r="F1754" s="64"/>
      <c r="G1754" s="70"/>
      <c r="H1754" s="60"/>
      <c r="I1754" s="57"/>
      <c r="J1754" s="57"/>
      <c r="K1754" s="57"/>
      <c r="L1754" s="58"/>
      <c r="M1754" s="58"/>
      <c r="N1754" s="58"/>
      <c r="O1754" s="58"/>
      <c r="P1754" s="58"/>
      <c r="Q1754" s="58"/>
      <c r="R1754" s="58"/>
      <c r="S1754" s="58"/>
      <c r="T1754" s="58"/>
      <c r="U1754" s="58"/>
      <c r="V1754" s="58"/>
      <c r="W1754" s="58"/>
      <c r="X1754" s="58"/>
      <c r="Y1754" s="58"/>
      <c r="Z1754" s="58"/>
      <c r="AA1754" s="58"/>
      <c r="AB1754" s="58"/>
      <c r="AC1754" s="58"/>
      <c r="AD1754" s="58"/>
      <c r="AE1754" s="58"/>
      <c r="AF1754" s="58"/>
      <c r="AG1754" s="58"/>
      <c r="AH1754" s="58"/>
      <c r="AI1754" s="58"/>
      <c r="AJ1754" s="58"/>
      <c r="AK1754" s="58"/>
      <c r="AL1754" s="58"/>
      <c r="AM1754" s="58"/>
      <c r="AN1754" s="58"/>
      <c r="AO1754" s="58"/>
      <c r="AP1754" s="58"/>
      <c r="AQ1754" s="58"/>
      <c r="AR1754" s="58"/>
      <c r="AS1754" s="58"/>
      <c r="AT1754" s="58"/>
      <c r="AU1754" s="58"/>
      <c r="AV1754" s="58"/>
      <c r="AW1754" s="58"/>
      <c r="AX1754" s="58"/>
      <c r="AY1754" s="58"/>
      <c r="AZ1754" s="58"/>
      <c r="BA1754" s="58"/>
      <c r="BB1754" s="58"/>
      <c r="BC1754" s="58"/>
      <c r="BD1754" s="58"/>
      <c r="BE1754" s="58"/>
      <c r="BF1754" s="58"/>
      <c r="BG1754" s="58"/>
      <c r="BH1754" s="58"/>
      <c r="BI1754" s="58"/>
      <c r="BJ1754" s="58"/>
      <c r="BK1754" s="58"/>
      <c r="BL1754" s="58"/>
      <c r="BM1754" s="58"/>
      <c r="BN1754" s="58"/>
      <c r="BO1754" s="58"/>
      <c r="BP1754" s="58"/>
      <c r="BQ1754" s="58"/>
      <c r="BR1754" s="58"/>
      <c r="BS1754" s="58"/>
      <c r="BT1754" s="58"/>
      <c r="BU1754" s="58"/>
      <c r="BV1754" s="58"/>
      <c r="BW1754" s="58"/>
      <c r="BX1754" s="58"/>
      <c r="BY1754" s="58"/>
      <c r="BZ1754" s="58"/>
      <c r="CA1754" s="58"/>
      <c r="CB1754" s="58"/>
      <c r="CC1754" s="58"/>
      <c r="CD1754" s="58"/>
      <c r="CE1754" s="58"/>
      <c r="CF1754" s="58"/>
      <c r="CG1754" s="58"/>
      <c r="CH1754" s="58"/>
      <c r="CI1754" s="58"/>
      <c r="CJ1754" s="58"/>
    </row>
    <row r="1755" spans="1:88" s="71" customFormat="1" ht="12.75" customHeight="1" x14ac:dyDescent="0.2">
      <c r="A1755" s="72"/>
      <c r="B1755" s="67" t="s">
        <v>147</v>
      </c>
      <c r="C1755" s="60" t="s">
        <v>148</v>
      </c>
      <c r="D1755" s="60"/>
      <c r="E1755" s="64">
        <f t="shared" si="20"/>
        <v>0</v>
      </c>
      <c r="F1755" s="64"/>
      <c r="G1755" s="70"/>
      <c r="H1755" s="60"/>
      <c r="I1755" s="57"/>
      <c r="J1755" s="57"/>
      <c r="K1755" s="57"/>
      <c r="L1755" s="58"/>
      <c r="M1755" s="58"/>
      <c r="N1755" s="58"/>
      <c r="O1755" s="58"/>
      <c r="P1755" s="58"/>
      <c r="Q1755" s="58"/>
      <c r="R1755" s="58"/>
      <c r="S1755" s="58"/>
      <c r="T1755" s="58"/>
      <c r="U1755" s="58"/>
      <c r="V1755" s="58"/>
      <c r="W1755" s="58"/>
      <c r="X1755" s="58"/>
      <c r="Y1755" s="58"/>
      <c r="Z1755" s="58"/>
      <c r="AA1755" s="58"/>
      <c r="AB1755" s="58"/>
      <c r="AC1755" s="58"/>
      <c r="AD1755" s="58"/>
      <c r="AE1755" s="58"/>
      <c r="AF1755" s="58"/>
      <c r="AG1755" s="58"/>
      <c r="AH1755" s="58"/>
      <c r="AI1755" s="58"/>
      <c r="AJ1755" s="58"/>
      <c r="AK1755" s="58"/>
      <c r="AL1755" s="58"/>
      <c r="AM1755" s="58"/>
      <c r="AN1755" s="58"/>
      <c r="AO1755" s="58"/>
      <c r="AP1755" s="58"/>
      <c r="AQ1755" s="58"/>
      <c r="AR1755" s="58"/>
      <c r="AS1755" s="58"/>
      <c r="AT1755" s="58"/>
      <c r="AU1755" s="58"/>
      <c r="AV1755" s="58"/>
      <c r="AW1755" s="58"/>
      <c r="AX1755" s="58"/>
      <c r="AY1755" s="58"/>
      <c r="AZ1755" s="58"/>
      <c r="BA1755" s="58"/>
      <c r="BB1755" s="58"/>
      <c r="BC1755" s="58"/>
      <c r="BD1755" s="58"/>
      <c r="BE1755" s="58"/>
      <c r="BF1755" s="58"/>
      <c r="BG1755" s="58"/>
      <c r="BH1755" s="58"/>
      <c r="BI1755" s="58"/>
      <c r="BJ1755" s="58"/>
      <c r="BK1755" s="58"/>
      <c r="BL1755" s="58"/>
      <c r="BM1755" s="58"/>
      <c r="BN1755" s="58"/>
      <c r="BO1755" s="58"/>
      <c r="BP1755" s="58"/>
      <c r="BQ1755" s="58"/>
      <c r="BR1755" s="58"/>
      <c r="BS1755" s="58"/>
      <c r="BT1755" s="58"/>
      <c r="BU1755" s="58"/>
      <c r="BV1755" s="58"/>
      <c r="BW1755" s="58"/>
      <c r="BX1755" s="58"/>
      <c r="BY1755" s="58"/>
      <c r="BZ1755" s="58"/>
      <c r="CA1755" s="58"/>
      <c r="CB1755" s="58"/>
      <c r="CC1755" s="58"/>
      <c r="CD1755" s="58"/>
      <c r="CE1755" s="58"/>
      <c r="CF1755" s="58"/>
      <c r="CG1755" s="58"/>
      <c r="CH1755" s="58"/>
      <c r="CI1755" s="58"/>
      <c r="CJ1755" s="58"/>
    </row>
    <row r="1756" spans="1:88" s="71" customFormat="1" ht="12.75" customHeight="1" x14ac:dyDescent="0.2">
      <c r="A1756" s="72"/>
      <c r="B1756" s="67"/>
      <c r="C1756" s="60" t="s">
        <v>17</v>
      </c>
      <c r="D1756" s="60"/>
      <c r="E1756" s="64">
        <f t="shared" si="20"/>
        <v>0</v>
      </c>
      <c r="F1756" s="64"/>
      <c r="G1756" s="70"/>
      <c r="H1756" s="60"/>
      <c r="I1756" s="57"/>
      <c r="J1756" s="57"/>
      <c r="K1756" s="57"/>
      <c r="L1756" s="58"/>
      <c r="M1756" s="58"/>
      <c r="N1756" s="58"/>
      <c r="O1756" s="58"/>
      <c r="P1756" s="58"/>
      <c r="Q1756" s="58"/>
      <c r="R1756" s="58"/>
      <c r="S1756" s="58"/>
      <c r="T1756" s="58"/>
      <c r="U1756" s="58"/>
      <c r="V1756" s="58"/>
      <c r="W1756" s="58"/>
      <c r="X1756" s="58"/>
      <c r="Y1756" s="58"/>
      <c r="Z1756" s="58"/>
      <c r="AA1756" s="58"/>
      <c r="AB1756" s="58"/>
      <c r="AC1756" s="58"/>
      <c r="AD1756" s="58"/>
      <c r="AE1756" s="58"/>
      <c r="AF1756" s="58"/>
      <c r="AG1756" s="58"/>
      <c r="AH1756" s="58"/>
      <c r="AI1756" s="58"/>
      <c r="AJ1756" s="58"/>
      <c r="AK1756" s="58"/>
      <c r="AL1756" s="58"/>
      <c r="AM1756" s="58"/>
      <c r="AN1756" s="58"/>
      <c r="AO1756" s="58"/>
      <c r="AP1756" s="58"/>
      <c r="AQ1756" s="58"/>
      <c r="AR1756" s="58"/>
      <c r="AS1756" s="58"/>
      <c r="AT1756" s="58"/>
      <c r="AU1756" s="58"/>
      <c r="AV1756" s="58"/>
      <c r="AW1756" s="58"/>
      <c r="AX1756" s="58"/>
      <c r="AY1756" s="58"/>
      <c r="AZ1756" s="58"/>
      <c r="BA1756" s="58"/>
      <c r="BB1756" s="58"/>
      <c r="BC1756" s="58"/>
      <c r="BD1756" s="58"/>
      <c r="BE1756" s="58"/>
      <c r="BF1756" s="58"/>
      <c r="BG1756" s="58"/>
      <c r="BH1756" s="58"/>
      <c r="BI1756" s="58"/>
      <c r="BJ1756" s="58"/>
      <c r="BK1756" s="58"/>
      <c r="BL1756" s="58"/>
      <c r="BM1756" s="58"/>
      <c r="BN1756" s="58"/>
      <c r="BO1756" s="58"/>
      <c r="BP1756" s="58"/>
      <c r="BQ1756" s="58"/>
      <c r="BR1756" s="58"/>
      <c r="BS1756" s="58"/>
      <c r="BT1756" s="58"/>
      <c r="BU1756" s="58"/>
      <c r="BV1756" s="58"/>
      <c r="BW1756" s="58"/>
      <c r="BX1756" s="58"/>
      <c r="BY1756" s="58"/>
      <c r="BZ1756" s="58"/>
      <c r="CA1756" s="58"/>
      <c r="CB1756" s="58"/>
      <c r="CC1756" s="58"/>
      <c r="CD1756" s="58"/>
      <c r="CE1756" s="58"/>
      <c r="CF1756" s="58"/>
      <c r="CG1756" s="58"/>
      <c r="CH1756" s="58"/>
      <c r="CI1756" s="58"/>
      <c r="CJ1756" s="58"/>
    </row>
    <row r="1757" spans="1:88" s="71" customFormat="1" ht="12.75" customHeight="1" x14ac:dyDescent="0.2">
      <c r="A1757" s="72"/>
      <c r="B1757" s="63" t="s">
        <v>150</v>
      </c>
      <c r="C1757" s="60" t="s">
        <v>64</v>
      </c>
      <c r="D1757" s="68"/>
      <c r="E1757" s="64">
        <f t="shared" si="20"/>
        <v>0</v>
      </c>
      <c r="F1757" s="64"/>
      <c r="G1757" s="70"/>
      <c r="H1757" s="68"/>
      <c r="I1757" s="57"/>
      <c r="J1757" s="57"/>
      <c r="K1757" s="57"/>
      <c r="L1757" s="58"/>
      <c r="M1757" s="58"/>
      <c r="N1757" s="58"/>
      <c r="O1757" s="58"/>
      <c r="P1757" s="58"/>
      <c r="Q1757" s="58"/>
      <c r="R1757" s="58"/>
      <c r="S1757" s="58"/>
      <c r="T1757" s="58"/>
      <c r="U1757" s="58"/>
      <c r="V1757" s="58"/>
      <c r="W1757" s="58"/>
      <c r="X1757" s="58"/>
      <c r="Y1757" s="58"/>
      <c r="Z1757" s="58"/>
      <c r="AA1757" s="58"/>
      <c r="AB1757" s="58"/>
      <c r="AC1757" s="58"/>
      <c r="AD1757" s="58"/>
      <c r="AE1757" s="58"/>
      <c r="AF1757" s="58"/>
      <c r="AG1757" s="58"/>
      <c r="AH1757" s="58"/>
      <c r="AI1757" s="58"/>
      <c r="AJ1757" s="58"/>
      <c r="AK1757" s="58"/>
      <c r="AL1757" s="58"/>
      <c r="AM1757" s="58"/>
      <c r="AN1757" s="58"/>
      <c r="AO1757" s="58"/>
      <c r="AP1757" s="58"/>
      <c r="AQ1757" s="58"/>
      <c r="AR1757" s="58"/>
      <c r="AS1757" s="58"/>
      <c r="AT1757" s="58"/>
      <c r="AU1757" s="58"/>
      <c r="AV1757" s="58"/>
      <c r="AW1757" s="58"/>
      <c r="AX1757" s="58"/>
      <c r="AY1757" s="58"/>
      <c r="AZ1757" s="58"/>
      <c r="BA1757" s="58"/>
      <c r="BB1757" s="58"/>
      <c r="BC1757" s="58"/>
      <c r="BD1757" s="58"/>
      <c r="BE1757" s="58"/>
      <c r="BF1757" s="58"/>
      <c r="BG1757" s="58"/>
      <c r="BH1757" s="58"/>
      <c r="BI1757" s="58"/>
      <c r="BJ1757" s="58"/>
      <c r="BK1757" s="58"/>
      <c r="BL1757" s="58"/>
      <c r="BM1757" s="58"/>
      <c r="BN1757" s="58"/>
      <c r="BO1757" s="58"/>
      <c r="BP1757" s="58"/>
      <c r="BQ1757" s="58"/>
      <c r="BR1757" s="58"/>
      <c r="BS1757" s="58"/>
      <c r="BT1757" s="58"/>
      <c r="BU1757" s="58"/>
      <c r="BV1757" s="58"/>
      <c r="BW1757" s="58"/>
      <c r="BX1757" s="58"/>
      <c r="BY1757" s="58"/>
      <c r="BZ1757" s="58"/>
      <c r="CA1757" s="58"/>
      <c r="CB1757" s="58"/>
      <c r="CC1757" s="58"/>
      <c r="CD1757" s="58"/>
      <c r="CE1757" s="58"/>
      <c r="CF1757" s="58"/>
      <c r="CG1757" s="58"/>
      <c r="CH1757" s="58"/>
      <c r="CI1757" s="58"/>
      <c r="CJ1757" s="58"/>
    </row>
    <row r="1758" spans="1:88" s="71" customFormat="1" ht="12.75" customHeight="1" x14ac:dyDescent="0.2">
      <c r="A1758" s="76"/>
      <c r="B1758" s="63"/>
      <c r="C1758" s="60" t="s">
        <v>17</v>
      </c>
      <c r="D1758" s="68"/>
      <c r="E1758" s="64">
        <f t="shared" si="20"/>
        <v>0</v>
      </c>
      <c r="F1758" s="64"/>
      <c r="G1758" s="70"/>
      <c r="H1758" s="68"/>
      <c r="I1758" s="57"/>
      <c r="J1758" s="57"/>
      <c r="K1758" s="57"/>
      <c r="L1758" s="58"/>
      <c r="M1758" s="58"/>
      <c r="N1758" s="58"/>
      <c r="O1758" s="58"/>
      <c r="P1758" s="58"/>
      <c r="Q1758" s="58"/>
      <c r="R1758" s="58"/>
      <c r="S1758" s="58"/>
      <c r="T1758" s="58"/>
      <c r="U1758" s="58"/>
      <c r="V1758" s="58"/>
      <c r="W1758" s="58"/>
      <c r="X1758" s="58"/>
      <c r="Y1758" s="58"/>
      <c r="Z1758" s="58"/>
      <c r="AA1758" s="58"/>
      <c r="AB1758" s="58"/>
      <c r="AC1758" s="58"/>
      <c r="AD1758" s="58"/>
      <c r="AE1758" s="58"/>
      <c r="AF1758" s="58"/>
      <c r="AG1758" s="58"/>
      <c r="AH1758" s="58"/>
      <c r="AI1758" s="58"/>
      <c r="AJ1758" s="58"/>
      <c r="AK1758" s="58"/>
      <c r="AL1758" s="58"/>
      <c r="AM1758" s="58"/>
      <c r="AN1758" s="58"/>
      <c r="AO1758" s="58"/>
      <c r="AP1758" s="58"/>
      <c r="AQ1758" s="58"/>
      <c r="AR1758" s="58"/>
      <c r="AS1758" s="58"/>
      <c r="AT1758" s="58"/>
      <c r="AU1758" s="58"/>
      <c r="AV1758" s="58"/>
      <c r="AW1758" s="58"/>
      <c r="AX1758" s="58"/>
      <c r="AY1758" s="58"/>
      <c r="AZ1758" s="58"/>
      <c r="BA1758" s="58"/>
      <c r="BB1758" s="58"/>
      <c r="BC1758" s="58"/>
      <c r="BD1758" s="58"/>
      <c r="BE1758" s="58"/>
      <c r="BF1758" s="58"/>
      <c r="BG1758" s="58"/>
      <c r="BH1758" s="58"/>
      <c r="BI1758" s="58"/>
      <c r="BJ1758" s="58"/>
      <c r="BK1758" s="58"/>
      <c r="BL1758" s="58"/>
      <c r="BM1758" s="58"/>
      <c r="BN1758" s="58"/>
      <c r="BO1758" s="58"/>
      <c r="BP1758" s="58"/>
      <c r="BQ1758" s="58"/>
      <c r="BR1758" s="58"/>
      <c r="BS1758" s="58"/>
      <c r="BT1758" s="58"/>
      <c r="BU1758" s="58"/>
      <c r="BV1758" s="58"/>
      <c r="BW1758" s="58"/>
      <c r="BX1758" s="58"/>
      <c r="BY1758" s="58"/>
      <c r="BZ1758" s="58"/>
      <c r="CA1758" s="58"/>
      <c r="CB1758" s="58"/>
      <c r="CC1758" s="58"/>
      <c r="CD1758" s="58"/>
      <c r="CE1758" s="58"/>
      <c r="CF1758" s="58"/>
      <c r="CG1758" s="58"/>
      <c r="CH1758" s="58"/>
      <c r="CI1758" s="58"/>
      <c r="CJ1758" s="58"/>
    </row>
    <row r="1759" spans="1:88" s="71" customFormat="1" ht="12.75" customHeight="1" x14ac:dyDescent="0.2">
      <c r="A1759" s="18">
        <v>90</v>
      </c>
      <c r="B1759" s="69" t="s">
        <v>139</v>
      </c>
      <c r="C1759" s="60" t="s">
        <v>19</v>
      </c>
      <c r="D1759" s="68"/>
      <c r="E1759" s="70">
        <f t="shared" si="20"/>
        <v>1</v>
      </c>
      <c r="F1759" s="70">
        <v>1</v>
      </c>
      <c r="G1759" s="70"/>
      <c r="H1759" s="68"/>
      <c r="I1759" s="57"/>
      <c r="J1759" s="57"/>
      <c r="K1759" s="57"/>
      <c r="L1759" s="58"/>
      <c r="M1759" s="58"/>
      <c r="N1759" s="58"/>
      <c r="O1759" s="58"/>
      <c r="P1759" s="58"/>
      <c r="Q1759" s="58"/>
      <c r="R1759" s="58"/>
      <c r="S1759" s="58"/>
      <c r="T1759" s="58"/>
      <c r="U1759" s="58"/>
      <c r="V1759" s="58"/>
      <c r="W1759" s="58"/>
      <c r="X1759" s="58"/>
      <c r="Y1759" s="58"/>
      <c r="Z1759" s="58"/>
      <c r="AA1759" s="58"/>
      <c r="AB1759" s="58"/>
      <c r="AC1759" s="58"/>
      <c r="AD1759" s="58"/>
      <c r="AE1759" s="58"/>
      <c r="AF1759" s="58"/>
      <c r="AG1759" s="58"/>
      <c r="AH1759" s="58"/>
      <c r="AI1759" s="58"/>
      <c r="AJ1759" s="58"/>
      <c r="AK1759" s="58"/>
      <c r="AL1759" s="58"/>
      <c r="AM1759" s="58"/>
      <c r="AN1759" s="58"/>
      <c r="AO1759" s="58"/>
      <c r="AP1759" s="58"/>
      <c r="AQ1759" s="58"/>
      <c r="AR1759" s="58"/>
      <c r="AS1759" s="58"/>
      <c r="AT1759" s="58"/>
      <c r="AU1759" s="58"/>
      <c r="AV1759" s="58"/>
      <c r="AW1759" s="58"/>
      <c r="AX1759" s="58"/>
      <c r="AY1759" s="58"/>
      <c r="AZ1759" s="58"/>
      <c r="BA1759" s="58"/>
      <c r="BB1759" s="58"/>
      <c r="BC1759" s="58"/>
      <c r="BD1759" s="58"/>
      <c r="BE1759" s="58"/>
      <c r="BF1759" s="58"/>
      <c r="BG1759" s="58"/>
      <c r="BH1759" s="58"/>
      <c r="BI1759" s="58"/>
      <c r="BJ1759" s="58"/>
      <c r="BK1759" s="58"/>
      <c r="BL1759" s="58"/>
      <c r="BM1759" s="58"/>
      <c r="BN1759" s="58"/>
      <c r="BO1759" s="58"/>
      <c r="BP1759" s="58"/>
      <c r="BQ1759" s="58"/>
      <c r="BR1759" s="58"/>
      <c r="BS1759" s="58"/>
      <c r="BT1759" s="58"/>
      <c r="BU1759" s="58"/>
      <c r="BV1759" s="58"/>
      <c r="BW1759" s="58"/>
      <c r="BX1759" s="58"/>
      <c r="BY1759" s="58"/>
      <c r="BZ1759" s="58"/>
      <c r="CA1759" s="58"/>
      <c r="CB1759" s="58"/>
      <c r="CC1759" s="58"/>
      <c r="CD1759" s="58"/>
      <c r="CE1759" s="58"/>
      <c r="CF1759" s="58"/>
      <c r="CG1759" s="58"/>
      <c r="CH1759" s="58"/>
      <c r="CI1759" s="58"/>
      <c r="CJ1759" s="58"/>
    </row>
    <row r="1760" spans="1:88" s="71" customFormat="1" ht="12.75" customHeight="1" x14ac:dyDescent="0.2">
      <c r="A1760" s="72"/>
      <c r="B1760" s="73"/>
      <c r="C1760" s="60" t="s">
        <v>17</v>
      </c>
      <c r="D1760" s="61"/>
      <c r="E1760" s="70">
        <f t="shared" si="20"/>
        <v>13.897</v>
      </c>
      <c r="F1760" s="70">
        <f>F1762+F1764+F1766+F1768</f>
        <v>13.897</v>
      </c>
      <c r="G1760" s="70">
        <f>G1762+G1764+G1766+G1768</f>
        <v>0</v>
      </c>
      <c r="H1760" s="61"/>
      <c r="I1760" s="57"/>
      <c r="J1760" s="57"/>
      <c r="K1760" s="57"/>
      <c r="L1760" s="58"/>
      <c r="M1760" s="58"/>
      <c r="N1760" s="58"/>
      <c r="O1760" s="58"/>
      <c r="P1760" s="58"/>
      <c r="Q1760" s="58"/>
      <c r="R1760" s="58"/>
      <c r="S1760" s="58"/>
      <c r="T1760" s="58"/>
      <c r="U1760" s="58"/>
      <c r="V1760" s="58"/>
      <c r="W1760" s="58"/>
      <c r="X1760" s="58"/>
      <c r="Y1760" s="58"/>
      <c r="Z1760" s="58"/>
      <c r="AA1760" s="58"/>
      <c r="AB1760" s="58"/>
      <c r="AC1760" s="58"/>
      <c r="AD1760" s="58"/>
      <c r="AE1760" s="58"/>
      <c r="AF1760" s="58"/>
      <c r="AG1760" s="58"/>
      <c r="AH1760" s="58"/>
      <c r="AI1760" s="58"/>
      <c r="AJ1760" s="58"/>
      <c r="AK1760" s="58"/>
      <c r="AL1760" s="58"/>
      <c r="AM1760" s="58"/>
      <c r="AN1760" s="58"/>
      <c r="AO1760" s="58"/>
      <c r="AP1760" s="58"/>
      <c r="AQ1760" s="58"/>
      <c r="AR1760" s="58"/>
      <c r="AS1760" s="58"/>
      <c r="AT1760" s="58"/>
      <c r="AU1760" s="58"/>
      <c r="AV1760" s="58"/>
      <c r="AW1760" s="58"/>
      <c r="AX1760" s="58"/>
      <c r="AY1760" s="58"/>
      <c r="AZ1760" s="58"/>
      <c r="BA1760" s="58"/>
      <c r="BB1760" s="58"/>
      <c r="BC1760" s="58"/>
      <c r="BD1760" s="58"/>
      <c r="BE1760" s="58"/>
      <c r="BF1760" s="58"/>
      <c r="BG1760" s="58"/>
      <c r="BH1760" s="58"/>
      <c r="BI1760" s="58"/>
      <c r="BJ1760" s="58"/>
      <c r="BK1760" s="58"/>
      <c r="BL1760" s="58"/>
      <c r="BM1760" s="58"/>
      <c r="BN1760" s="58"/>
      <c r="BO1760" s="58"/>
      <c r="BP1760" s="58"/>
      <c r="BQ1760" s="58"/>
      <c r="BR1760" s="58"/>
      <c r="BS1760" s="58"/>
      <c r="BT1760" s="58"/>
      <c r="BU1760" s="58"/>
      <c r="BV1760" s="58"/>
      <c r="BW1760" s="58"/>
      <c r="BX1760" s="58"/>
      <c r="BY1760" s="58"/>
      <c r="BZ1760" s="58"/>
      <c r="CA1760" s="58"/>
      <c r="CB1760" s="58"/>
      <c r="CC1760" s="58"/>
      <c r="CD1760" s="58"/>
      <c r="CE1760" s="58"/>
      <c r="CF1760" s="58"/>
      <c r="CG1760" s="58"/>
      <c r="CH1760" s="58"/>
      <c r="CI1760" s="58"/>
      <c r="CJ1760" s="58"/>
    </row>
    <row r="1761" spans="1:88" s="71" customFormat="1" ht="12.75" customHeight="1" x14ac:dyDescent="0.2">
      <c r="A1761" s="72"/>
      <c r="B1761" s="63" t="s">
        <v>143</v>
      </c>
      <c r="C1761" s="60" t="s">
        <v>20</v>
      </c>
      <c r="D1761" s="60"/>
      <c r="E1761" s="70">
        <f t="shared" si="20"/>
        <v>0</v>
      </c>
      <c r="F1761" s="70"/>
      <c r="G1761" s="70"/>
      <c r="H1761" s="60"/>
      <c r="I1761" s="57"/>
      <c r="J1761" s="57"/>
      <c r="K1761" s="57"/>
      <c r="L1761" s="58"/>
      <c r="M1761" s="58"/>
      <c r="N1761" s="58"/>
      <c r="O1761" s="58"/>
      <c r="P1761" s="58"/>
      <c r="Q1761" s="58"/>
      <c r="R1761" s="58"/>
      <c r="S1761" s="58"/>
      <c r="T1761" s="58"/>
      <c r="U1761" s="58"/>
      <c r="V1761" s="58"/>
      <c r="W1761" s="58"/>
      <c r="X1761" s="58"/>
      <c r="Y1761" s="58"/>
      <c r="Z1761" s="58"/>
      <c r="AA1761" s="58"/>
      <c r="AB1761" s="58"/>
      <c r="AC1761" s="58"/>
      <c r="AD1761" s="58"/>
      <c r="AE1761" s="58"/>
      <c r="AF1761" s="58"/>
      <c r="AG1761" s="58"/>
      <c r="AH1761" s="58"/>
      <c r="AI1761" s="58"/>
      <c r="AJ1761" s="58"/>
      <c r="AK1761" s="58"/>
      <c r="AL1761" s="58"/>
      <c r="AM1761" s="58"/>
      <c r="AN1761" s="58"/>
      <c r="AO1761" s="58"/>
      <c r="AP1761" s="58"/>
      <c r="AQ1761" s="58"/>
      <c r="AR1761" s="58"/>
      <c r="AS1761" s="58"/>
      <c r="AT1761" s="58"/>
      <c r="AU1761" s="58"/>
      <c r="AV1761" s="58"/>
      <c r="AW1761" s="58"/>
      <c r="AX1761" s="58"/>
      <c r="AY1761" s="58"/>
      <c r="AZ1761" s="58"/>
      <c r="BA1761" s="58"/>
      <c r="BB1761" s="58"/>
      <c r="BC1761" s="58"/>
      <c r="BD1761" s="58"/>
      <c r="BE1761" s="58"/>
      <c r="BF1761" s="58"/>
      <c r="BG1761" s="58"/>
      <c r="BH1761" s="58"/>
      <c r="BI1761" s="58"/>
      <c r="BJ1761" s="58"/>
      <c r="BK1761" s="58"/>
      <c r="BL1761" s="58"/>
      <c r="BM1761" s="58"/>
      <c r="BN1761" s="58"/>
      <c r="BO1761" s="58"/>
      <c r="BP1761" s="58"/>
      <c r="BQ1761" s="58"/>
      <c r="BR1761" s="58"/>
      <c r="BS1761" s="58"/>
      <c r="BT1761" s="58"/>
      <c r="BU1761" s="58"/>
      <c r="BV1761" s="58"/>
      <c r="BW1761" s="58"/>
      <c r="BX1761" s="58"/>
      <c r="BY1761" s="58"/>
      <c r="BZ1761" s="58"/>
      <c r="CA1761" s="58"/>
      <c r="CB1761" s="58"/>
      <c r="CC1761" s="58"/>
      <c r="CD1761" s="58"/>
      <c r="CE1761" s="58"/>
      <c r="CF1761" s="58"/>
      <c r="CG1761" s="58"/>
      <c r="CH1761" s="58"/>
      <c r="CI1761" s="58"/>
      <c r="CJ1761" s="58"/>
    </row>
    <row r="1762" spans="1:88" s="71" customFormat="1" ht="12.75" customHeight="1" x14ac:dyDescent="0.2">
      <c r="A1762" s="72"/>
      <c r="B1762" s="63"/>
      <c r="C1762" s="60" t="s">
        <v>17</v>
      </c>
      <c r="D1762" s="60"/>
      <c r="E1762" s="70">
        <f t="shared" si="20"/>
        <v>0</v>
      </c>
      <c r="F1762" s="70"/>
      <c r="G1762" s="70"/>
      <c r="H1762" s="60"/>
      <c r="I1762" s="57"/>
      <c r="J1762" s="57"/>
      <c r="K1762" s="57"/>
      <c r="L1762" s="58"/>
      <c r="M1762" s="58"/>
      <c r="N1762" s="58"/>
      <c r="O1762" s="58"/>
      <c r="P1762" s="58"/>
      <c r="Q1762" s="58"/>
      <c r="R1762" s="58"/>
      <c r="S1762" s="58"/>
      <c r="T1762" s="58"/>
      <c r="U1762" s="58"/>
      <c r="V1762" s="58"/>
      <c r="W1762" s="58"/>
      <c r="X1762" s="58"/>
      <c r="Y1762" s="58"/>
      <c r="Z1762" s="58"/>
      <c r="AA1762" s="58"/>
      <c r="AB1762" s="58"/>
      <c r="AC1762" s="58"/>
      <c r="AD1762" s="58"/>
      <c r="AE1762" s="58"/>
      <c r="AF1762" s="58"/>
      <c r="AG1762" s="58"/>
      <c r="AH1762" s="58"/>
      <c r="AI1762" s="58"/>
      <c r="AJ1762" s="58"/>
      <c r="AK1762" s="58"/>
      <c r="AL1762" s="58"/>
      <c r="AM1762" s="58"/>
      <c r="AN1762" s="58"/>
      <c r="AO1762" s="58"/>
      <c r="AP1762" s="58"/>
      <c r="AQ1762" s="58"/>
      <c r="AR1762" s="58"/>
      <c r="AS1762" s="58"/>
      <c r="AT1762" s="58"/>
      <c r="AU1762" s="58"/>
      <c r="AV1762" s="58"/>
      <c r="AW1762" s="58"/>
      <c r="AX1762" s="58"/>
      <c r="AY1762" s="58"/>
      <c r="AZ1762" s="58"/>
      <c r="BA1762" s="58"/>
      <c r="BB1762" s="58"/>
      <c r="BC1762" s="58"/>
      <c r="BD1762" s="58"/>
      <c r="BE1762" s="58"/>
      <c r="BF1762" s="58"/>
      <c r="BG1762" s="58"/>
      <c r="BH1762" s="58"/>
      <c r="BI1762" s="58"/>
      <c r="BJ1762" s="58"/>
      <c r="BK1762" s="58"/>
      <c r="BL1762" s="58"/>
      <c r="BM1762" s="58"/>
      <c r="BN1762" s="58"/>
      <c r="BO1762" s="58"/>
      <c r="BP1762" s="58"/>
      <c r="BQ1762" s="58"/>
      <c r="BR1762" s="58"/>
      <c r="BS1762" s="58"/>
      <c r="BT1762" s="58"/>
      <c r="BU1762" s="58"/>
      <c r="BV1762" s="58"/>
      <c r="BW1762" s="58"/>
      <c r="BX1762" s="58"/>
      <c r="BY1762" s="58"/>
      <c r="BZ1762" s="58"/>
      <c r="CA1762" s="58"/>
      <c r="CB1762" s="58"/>
      <c r="CC1762" s="58"/>
      <c r="CD1762" s="58"/>
      <c r="CE1762" s="58"/>
      <c r="CF1762" s="58"/>
      <c r="CG1762" s="58"/>
      <c r="CH1762" s="58"/>
      <c r="CI1762" s="58"/>
      <c r="CJ1762" s="58"/>
    </row>
    <row r="1763" spans="1:88" s="71" customFormat="1" ht="12.75" customHeight="1" x14ac:dyDescent="0.2">
      <c r="A1763" s="72"/>
      <c r="B1763" s="63" t="s">
        <v>145</v>
      </c>
      <c r="C1763" s="60" t="s">
        <v>20</v>
      </c>
      <c r="D1763" s="60"/>
      <c r="E1763" s="70">
        <f t="shared" si="20"/>
        <v>2E-3</v>
      </c>
      <c r="F1763" s="70">
        <v>2E-3</v>
      </c>
      <c r="G1763" s="70"/>
      <c r="H1763" s="60"/>
      <c r="I1763" s="57"/>
      <c r="J1763" s="57"/>
      <c r="K1763" s="57"/>
      <c r="L1763" s="58"/>
      <c r="M1763" s="58"/>
      <c r="N1763" s="58"/>
      <c r="O1763" s="58"/>
      <c r="P1763" s="58"/>
      <c r="Q1763" s="58"/>
      <c r="R1763" s="58"/>
      <c r="S1763" s="58"/>
      <c r="T1763" s="58"/>
      <c r="U1763" s="58"/>
      <c r="V1763" s="58"/>
      <c r="W1763" s="58"/>
      <c r="X1763" s="58"/>
      <c r="Y1763" s="58"/>
      <c r="Z1763" s="58"/>
      <c r="AA1763" s="58"/>
      <c r="AB1763" s="58"/>
      <c r="AC1763" s="58"/>
      <c r="AD1763" s="58"/>
      <c r="AE1763" s="58"/>
      <c r="AF1763" s="58"/>
      <c r="AG1763" s="58"/>
      <c r="AH1763" s="58"/>
      <c r="AI1763" s="58"/>
      <c r="AJ1763" s="58"/>
      <c r="AK1763" s="58"/>
      <c r="AL1763" s="58"/>
      <c r="AM1763" s="58"/>
      <c r="AN1763" s="58"/>
      <c r="AO1763" s="58"/>
      <c r="AP1763" s="58"/>
      <c r="AQ1763" s="58"/>
      <c r="AR1763" s="58"/>
      <c r="AS1763" s="58"/>
      <c r="AT1763" s="58"/>
      <c r="AU1763" s="58"/>
      <c r="AV1763" s="58"/>
      <c r="AW1763" s="58"/>
      <c r="AX1763" s="58"/>
      <c r="AY1763" s="58"/>
      <c r="AZ1763" s="58"/>
      <c r="BA1763" s="58"/>
      <c r="BB1763" s="58"/>
      <c r="BC1763" s="58"/>
      <c r="BD1763" s="58"/>
      <c r="BE1763" s="58"/>
      <c r="BF1763" s="58"/>
      <c r="BG1763" s="58"/>
      <c r="BH1763" s="58"/>
      <c r="BI1763" s="58"/>
      <c r="BJ1763" s="58"/>
      <c r="BK1763" s="58"/>
      <c r="BL1763" s="58"/>
      <c r="BM1763" s="58"/>
      <c r="BN1763" s="58"/>
      <c r="BO1763" s="58"/>
      <c r="BP1763" s="58"/>
      <c r="BQ1763" s="58"/>
      <c r="BR1763" s="58"/>
      <c r="BS1763" s="58"/>
      <c r="BT1763" s="58"/>
      <c r="BU1763" s="58"/>
      <c r="BV1763" s="58"/>
      <c r="BW1763" s="58"/>
      <c r="BX1763" s="58"/>
      <c r="BY1763" s="58"/>
      <c r="BZ1763" s="58"/>
      <c r="CA1763" s="58"/>
      <c r="CB1763" s="58"/>
      <c r="CC1763" s="58"/>
      <c r="CD1763" s="58"/>
      <c r="CE1763" s="58"/>
      <c r="CF1763" s="58"/>
      <c r="CG1763" s="58"/>
      <c r="CH1763" s="58"/>
      <c r="CI1763" s="58"/>
      <c r="CJ1763" s="58"/>
    </row>
    <row r="1764" spans="1:88" s="71" customFormat="1" ht="12.75" customHeight="1" x14ac:dyDescent="0.2">
      <c r="A1764" s="72"/>
      <c r="B1764" s="63"/>
      <c r="C1764" s="60" t="s">
        <v>17</v>
      </c>
      <c r="D1764" s="60"/>
      <c r="E1764" s="70">
        <f t="shared" si="20"/>
        <v>13.897</v>
      </c>
      <c r="F1764" s="70">
        <v>13.897</v>
      </c>
      <c r="G1764" s="70"/>
      <c r="H1764" s="60"/>
      <c r="I1764" s="57"/>
      <c r="J1764" s="57"/>
      <c r="K1764" s="57"/>
      <c r="L1764" s="58"/>
      <c r="M1764" s="58"/>
      <c r="N1764" s="58"/>
      <c r="O1764" s="58"/>
      <c r="P1764" s="58"/>
      <c r="Q1764" s="58"/>
      <c r="R1764" s="58"/>
      <c r="S1764" s="58"/>
      <c r="T1764" s="58"/>
      <c r="U1764" s="58"/>
      <c r="V1764" s="58"/>
      <c r="W1764" s="58"/>
      <c r="X1764" s="58"/>
      <c r="Y1764" s="58"/>
      <c r="Z1764" s="58"/>
      <c r="AA1764" s="58"/>
      <c r="AB1764" s="58"/>
      <c r="AC1764" s="58"/>
      <c r="AD1764" s="58"/>
      <c r="AE1764" s="58"/>
      <c r="AF1764" s="58"/>
      <c r="AG1764" s="58"/>
      <c r="AH1764" s="58"/>
      <c r="AI1764" s="58"/>
      <c r="AJ1764" s="58"/>
      <c r="AK1764" s="58"/>
      <c r="AL1764" s="58"/>
      <c r="AM1764" s="58"/>
      <c r="AN1764" s="58"/>
      <c r="AO1764" s="58"/>
      <c r="AP1764" s="58"/>
      <c r="AQ1764" s="58"/>
      <c r="AR1764" s="58"/>
      <c r="AS1764" s="58"/>
      <c r="AT1764" s="58"/>
      <c r="AU1764" s="58"/>
      <c r="AV1764" s="58"/>
      <c r="AW1764" s="58"/>
      <c r="AX1764" s="58"/>
      <c r="AY1764" s="58"/>
      <c r="AZ1764" s="58"/>
      <c r="BA1764" s="58"/>
      <c r="BB1764" s="58"/>
      <c r="BC1764" s="58"/>
      <c r="BD1764" s="58"/>
      <c r="BE1764" s="58"/>
      <c r="BF1764" s="58"/>
      <c r="BG1764" s="58"/>
      <c r="BH1764" s="58"/>
      <c r="BI1764" s="58"/>
      <c r="BJ1764" s="58"/>
      <c r="BK1764" s="58"/>
      <c r="BL1764" s="58"/>
      <c r="BM1764" s="58"/>
      <c r="BN1764" s="58"/>
      <c r="BO1764" s="58"/>
      <c r="BP1764" s="58"/>
      <c r="BQ1764" s="58"/>
      <c r="BR1764" s="58"/>
      <c r="BS1764" s="58"/>
      <c r="BT1764" s="58"/>
      <c r="BU1764" s="58"/>
      <c r="BV1764" s="58"/>
      <c r="BW1764" s="58"/>
      <c r="BX1764" s="58"/>
      <c r="BY1764" s="58"/>
      <c r="BZ1764" s="58"/>
      <c r="CA1764" s="58"/>
      <c r="CB1764" s="58"/>
      <c r="CC1764" s="58"/>
      <c r="CD1764" s="58"/>
      <c r="CE1764" s="58"/>
      <c r="CF1764" s="58"/>
      <c r="CG1764" s="58"/>
      <c r="CH1764" s="58"/>
      <c r="CI1764" s="58"/>
      <c r="CJ1764" s="58"/>
    </row>
    <row r="1765" spans="1:88" s="71" customFormat="1" ht="12.75" customHeight="1" x14ac:dyDescent="0.2">
      <c r="A1765" s="72"/>
      <c r="B1765" s="67" t="s">
        <v>147</v>
      </c>
      <c r="C1765" s="60" t="s">
        <v>148</v>
      </c>
      <c r="D1765" s="60"/>
      <c r="E1765" s="70">
        <f t="shared" si="20"/>
        <v>0</v>
      </c>
      <c r="F1765" s="70"/>
      <c r="G1765" s="70"/>
      <c r="H1765" s="60"/>
      <c r="I1765" s="57"/>
      <c r="J1765" s="57"/>
      <c r="K1765" s="57"/>
      <c r="L1765" s="58"/>
      <c r="M1765" s="58"/>
      <c r="N1765" s="58"/>
      <c r="O1765" s="58"/>
      <c r="P1765" s="58"/>
      <c r="Q1765" s="58"/>
      <c r="R1765" s="58"/>
      <c r="S1765" s="58"/>
      <c r="T1765" s="58"/>
      <c r="U1765" s="58"/>
      <c r="V1765" s="58"/>
      <c r="W1765" s="58"/>
      <c r="X1765" s="58"/>
      <c r="Y1765" s="58"/>
      <c r="Z1765" s="58"/>
      <c r="AA1765" s="58"/>
      <c r="AB1765" s="58"/>
      <c r="AC1765" s="58"/>
      <c r="AD1765" s="58"/>
      <c r="AE1765" s="58"/>
      <c r="AF1765" s="58"/>
      <c r="AG1765" s="58"/>
      <c r="AH1765" s="58"/>
      <c r="AI1765" s="58"/>
      <c r="AJ1765" s="58"/>
      <c r="AK1765" s="58"/>
      <c r="AL1765" s="58"/>
      <c r="AM1765" s="58"/>
      <c r="AN1765" s="58"/>
      <c r="AO1765" s="58"/>
      <c r="AP1765" s="58"/>
      <c r="AQ1765" s="58"/>
      <c r="AR1765" s="58"/>
      <c r="AS1765" s="58"/>
      <c r="AT1765" s="58"/>
      <c r="AU1765" s="58"/>
      <c r="AV1765" s="58"/>
      <c r="AW1765" s="58"/>
      <c r="AX1765" s="58"/>
      <c r="AY1765" s="58"/>
      <c r="AZ1765" s="58"/>
      <c r="BA1765" s="58"/>
      <c r="BB1765" s="58"/>
      <c r="BC1765" s="58"/>
      <c r="BD1765" s="58"/>
      <c r="BE1765" s="58"/>
      <c r="BF1765" s="58"/>
      <c r="BG1765" s="58"/>
      <c r="BH1765" s="58"/>
      <c r="BI1765" s="58"/>
      <c r="BJ1765" s="58"/>
      <c r="BK1765" s="58"/>
      <c r="BL1765" s="58"/>
      <c r="BM1765" s="58"/>
      <c r="BN1765" s="58"/>
      <c r="BO1765" s="58"/>
      <c r="BP1765" s="58"/>
      <c r="BQ1765" s="58"/>
      <c r="BR1765" s="58"/>
      <c r="BS1765" s="58"/>
      <c r="BT1765" s="58"/>
      <c r="BU1765" s="58"/>
      <c r="BV1765" s="58"/>
      <c r="BW1765" s="58"/>
      <c r="BX1765" s="58"/>
      <c r="BY1765" s="58"/>
      <c r="BZ1765" s="58"/>
      <c r="CA1765" s="58"/>
      <c r="CB1765" s="58"/>
      <c r="CC1765" s="58"/>
      <c r="CD1765" s="58"/>
      <c r="CE1765" s="58"/>
      <c r="CF1765" s="58"/>
      <c r="CG1765" s="58"/>
      <c r="CH1765" s="58"/>
      <c r="CI1765" s="58"/>
      <c r="CJ1765" s="58"/>
    </row>
    <row r="1766" spans="1:88" s="71" customFormat="1" ht="12.75" customHeight="1" x14ac:dyDescent="0.2">
      <c r="A1766" s="72"/>
      <c r="B1766" s="67"/>
      <c r="C1766" s="60" t="s">
        <v>17</v>
      </c>
      <c r="D1766" s="60"/>
      <c r="E1766" s="70">
        <f t="shared" si="20"/>
        <v>0</v>
      </c>
      <c r="F1766" s="70"/>
      <c r="G1766" s="70"/>
      <c r="H1766" s="60"/>
      <c r="I1766" s="57"/>
      <c r="J1766" s="57"/>
      <c r="K1766" s="57"/>
      <c r="L1766" s="58"/>
      <c r="M1766" s="58"/>
      <c r="N1766" s="58"/>
      <c r="O1766" s="58"/>
      <c r="P1766" s="58"/>
      <c r="Q1766" s="58"/>
      <c r="R1766" s="58"/>
      <c r="S1766" s="58"/>
      <c r="T1766" s="58"/>
      <c r="U1766" s="58"/>
      <c r="V1766" s="58"/>
      <c r="W1766" s="58"/>
      <c r="X1766" s="58"/>
      <c r="Y1766" s="58"/>
      <c r="Z1766" s="58"/>
      <c r="AA1766" s="58"/>
      <c r="AB1766" s="58"/>
      <c r="AC1766" s="58"/>
      <c r="AD1766" s="58"/>
      <c r="AE1766" s="58"/>
      <c r="AF1766" s="58"/>
      <c r="AG1766" s="58"/>
      <c r="AH1766" s="58"/>
      <c r="AI1766" s="58"/>
      <c r="AJ1766" s="58"/>
      <c r="AK1766" s="58"/>
      <c r="AL1766" s="58"/>
      <c r="AM1766" s="58"/>
      <c r="AN1766" s="58"/>
      <c r="AO1766" s="58"/>
      <c r="AP1766" s="58"/>
      <c r="AQ1766" s="58"/>
      <c r="AR1766" s="58"/>
      <c r="AS1766" s="58"/>
      <c r="AT1766" s="58"/>
      <c r="AU1766" s="58"/>
      <c r="AV1766" s="58"/>
      <c r="AW1766" s="58"/>
      <c r="AX1766" s="58"/>
      <c r="AY1766" s="58"/>
      <c r="AZ1766" s="58"/>
      <c r="BA1766" s="58"/>
      <c r="BB1766" s="58"/>
      <c r="BC1766" s="58"/>
      <c r="BD1766" s="58"/>
      <c r="BE1766" s="58"/>
      <c r="BF1766" s="58"/>
      <c r="BG1766" s="58"/>
      <c r="BH1766" s="58"/>
      <c r="BI1766" s="58"/>
      <c r="BJ1766" s="58"/>
      <c r="BK1766" s="58"/>
      <c r="BL1766" s="58"/>
      <c r="BM1766" s="58"/>
      <c r="BN1766" s="58"/>
      <c r="BO1766" s="58"/>
      <c r="BP1766" s="58"/>
      <c r="BQ1766" s="58"/>
      <c r="BR1766" s="58"/>
      <c r="BS1766" s="58"/>
      <c r="BT1766" s="58"/>
      <c r="BU1766" s="58"/>
      <c r="BV1766" s="58"/>
      <c r="BW1766" s="58"/>
      <c r="BX1766" s="58"/>
      <c r="BY1766" s="58"/>
      <c r="BZ1766" s="58"/>
      <c r="CA1766" s="58"/>
      <c r="CB1766" s="58"/>
      <c r="CC1766" s="58"/>
      <c r="CD1766" s="58"/>
      <c r="CE1766" s="58"/>
      <c r="CF1766" s="58"/>
      <c r="CG1766" s="58"/>
      <c r="CH1766" s="58"/>
      <c r="CI1766" s="58"/>
      <c r="CJ1766" s="58"/>
    </row>
    <row r="1767" spans="1:88" s="71" customFormat="1" ht="12.75" customHeight="1" x14ac:dyDescent="0.2">
      <c r="A1767" s="72"/>
      <c r="B1767" s="63" t="s">
        <v>150</v>
      </c>
      <c r="C1767" s="60" t="s">
        <v>64</v>
      </c>
      <c r="D1767" s="68"/>
      <c r="E1767" s="70">
        <f t="shared" si="20"/>
        <v>0</v>
      </c>
      <c r="F1767" s="70"/>
      <c r="G1767" s="70"/>
      <c r="H1767" s="68"/>
      <c r="I1767" s="57"/>
      <c r="J1767" s="57"/>
      <c r="K1767" s="57"/>
      <c r="L1767" s="58"/>
      <c r="M1767" s="58"/>
      <c r="N1767" s="58"/>
      <c r="O1767" s="58"/>
      <c r="P1767" s="58"/>
      <c r="Q1767" s="58"/>
      <c r="R1767" s="58"/>
      <c r="S1767" s="58"/>
      <c r="T1767" s="58"/>
      <c r="U1767" s="58"/>
      <c r="V1767" s="58"/>
      <c r="W1767" s="58"/>
      <c r="X1767" s="58"/>
      <c r="Y1767" s="58"/>
      <c r="Z1767" s="58"/>
      <c r="AA1767" s="58"/>
      <c r="AB1767" s="58"/>
      <c r="AC1767" s="58"/>
      <c r="AD1767" s="58"/>
      <c r="AE1767" s="58"/>
      <c r="AF1767" s="58"/>
      <c r="AG1767" s="58"/>
      <c r="AH1767" s="58"/>
      <c r="AI1767" s="58"/>
      <c r="AJ1767" s="58"/>
      <c r="AK1767" s="58"/>
      <c r="AL1767" s="58"/>
      <c r="AM1767" s="58"/>
      <c r="AN1767" s="58"/>
      <c r="AO1767" s="58"/>
      <c r="AP1767" s="58"/>
      <c r="AQ1767" s="58"/>
      <c r="AR1767" s="58"/>
      <c r="AS1767" s="58"/>
      <c r="AT1767" s="58"/>
      <c r="AU1767" s="58"/>
      <c r="AV1767" s="58"/>
      <c r="AW1767" s="58"/>
      <c r="AX1767" s="58"/>
      <c r="AY1767" s="58"/>
      <c r="AZ1767" s="58"/>
      <c r="BA1767" s="58"/>
      <c r="BB1767" s="58"/>
      <c r="BC1767" s="58"/>
      <c r="BD1767" s="58"/>
      <c r="BE1767" s="58"/>
      <c r="BF1767" s="58"/>
      <c r="BG1767" s="58"/>
      <c r="BH1767" s="58"/>
      <c r="BI1767" s="58"/>
      <c r="BJ1767" s="58"/>
      <c r="BK1767" s="58"/>
      <c r="BL1767" s="58"/>
      <c r="BM1767" s="58"/>
      <c r="BN1767" s="58"/>
      <c r="BO1767" s="58"/>
      <c r="BP1767" s="58"/>
      <c r="BQ1767" s="58"/>
      <c r="BR1767" s="58"/>
      <c r="BS1767" s="58"/>
      <c r="BT1767" s="58"/>
      <c r="BU1767" s="58"/>
      <c r="BV1767" s="58"/>
      <c r="BW1767" s="58"/>
      <c r="BX1767" s="58"/>
      <c r="BY1767" s="58"/>
      <c r="BZ1767" s="58"/>
      <c r="CA1767" s="58"/>
      <c r="CB1767" s="58"/>
      <c r="CC1767" s="58"/>
      <c r="CD1767" s="58"/>
      <c r="CE1767" s="58"/>
      <c r="CF1767" s="58"/>
      <c r="CG1767" s="58"/>
      <c r="CH1767" s="58"/>
      <c r="CI1767" s="58"/>
      <c r="CJ1767" s="58"/>
    </row>
    <row r="1768" spans="1:88" s="71" customFormat="1" ht="12.75" customHeight="1" x14ac:dyDescent="0.2">
      <c r="A1768" s="76"/>
      <c r="B1768" s="63"/>
      <c r="C1768" s="60" t="s">
        <v>17</v>
      </c>
      <c r="D1768" s="68"/>
      <c r="E1768" s="70">
        <f t="shared" si="20"/>
        <v>0</v>
      </c>
      <c r="F1768" s="70"/>
      <c r="G1768" s="70"/>
      <c r="H1768" s="68"/>
      <c r="I1768" s="57"/>
      <c r="J1768" s="57"/>
      <c r="K1768" s="57"/>
      <c r="L1768" s="58"/>
      <c r="M1768" s="58"/>
      <c r="N1768" s="58"/>
      <c r="O1768" s="58"/>
      <c r="P1768" s="58"/>
      <c r="Q1768" s="58"/>
      <c r="R1768" s="58"/>
      <c r="S1768" s="58"/>
      <c r="T1768" s="58"/>
      <c r="U1768" s="58"/>
      <c r="V1768" s="58"/>
      <c r="W1768" s="58"/>
      <c r="X1768" s="58"/>
      <c r="Y1768" s="58"/>
      <c r="Z1768" s="58"/>
      <c r="AA1768" s="58"/>
      <c r="AB1768" s="58"/>
      <c r="AC1768" s="58"/>
      <c r="AD1768" s="58"/>
      <c r="AE1768" s="58"/>
      <c r="AF1768" s="58"/>
      <c r="AG1768" s="58"/>
      <c r="AH1768" s="58"/>
      <c r="AI1768" s="58"/>
      <c r="AJ1768" s="58"/>
      <c r="AK1768" s="58"/>
      <c r="AL1768" s="58"/>
      <c r="AM1768" s="58"/>
      <c r="AN1768" s="58"/>
      <c r="AO1768" s="58"/>
      <c r="AP1768" s="58"/>
      <c r="AQ1768" s="58"/>
      <c r="AR1768" s="58"/>
      <c r="AS1768" s="58"/>
      <c r="AT1768" s="58"/>
      <c r="AU1768" s="58"/>
      <c r="AV1768" s="58"/>
      <c r="AW1768" s="58"/>
      <c r="AX1768" s="58"/>
      <c r="AY1768" s="58"/>
      <c r="AZ1768" s="58"/>
      <c r="BA1768" s="58"/>
      <c r="BB1768" s="58"/>
      <c r="BC1768" s="58"/>
      <c r="BD1768" s="58"/>
      <c r="BE1768" s="58"/>
      <c r="BF1768" s="58"/>
      <c r="BG1768" s="58"/>
      <c r="BH1768" s="58"/>
      <c r="BI1768" s="58"/>
      <c r="BJ1768" s="58"/>
      <c r="BK1768" s="58"/>
      <c r="BL1768" s="58"/>
      <c r="BM1768" s="58"/>
      <c r="BN1768" s="58"/>
      <c r="BO1768" s="58"/>
      <c r="BP1768" s="58"/>
      <c r="BQ1768" s="58"/>
      <c r="BR1768" s="58"/>
      <c r="BS1768" s="58"/>
      <c r="BT1768" s="58"/>
      <c r="BU1768" s="58"/>
      <c r="BV1768" s="58"/>
      <c r="BW1768" s="58"/>
      <c r="BX1768" s="58"/>
      <c r="BY1768" s="58"/>
      <c r="BZ1768" s="58"/>
      <c r="CA1768" s="58"/>
      <c r="CB1768" s="58"/>
      <c r="CC1768" s="58"/>
      <c r="CD1768" s="58"/>
      <c r="CE1768" s="58"/>
      <c r="CF1768" s="58"/>
      <c r="CG1768" s="58"/>
      <c r="CH1768" s="58"/>
      <c r="CI1768" s="58"/>
      <c r="CJ1768" s="58"/>
    </row>
    <row r="1769" spans="1:88" s="71" customFormat="1" ht="12.75" customHeight="1" x14ac:dyDescent="0.2">
      <c r="A1769" s="18">
        <v>91</v>
      </c>
      <c r="B1769" s="69" t="s">
        <v>240</v>
      </c>
      <c r="C1769" s="60" t="s">
        <v>19</v>
      </c>
      <c r="D1769" s="68"/>
      <c r="E1769" s="70">
        <f t="shared" si="20"/>
        <v>1</v>
      </c>
      <c r="F1769" s="70">
        <v>1</v>
      </c>
      <c r="G1769" s="70"/>
      <c r="H1769" s="68"/>
      <c r="I1769" s="57"/>
      <c r="J1769" s="57"/>
      <c r="K1769" s="57"/>
      <c r="L1769" s="58"/>
      <c r="M1769" s="58"/>
      <c r="N1769" s="58"/>
      <c r="O1769" s="58"/>
      <c r="P1769" s="58"/>
      <c r="Q1769" s="58"/>
      <c r="R1769" s="58"/>
      <c r="S1769" s="58"/>
      <c r="T1769" s="58"/>
      <c r="U1769" s="58"/>
      <c r="V1769" s="58"/>
      <c r="W1769" s="58"/>
      <c r="X1769" s="58"/>
      <c r="Y1769" s="58"/>
      <c r="Z1769" s="58"/>
      <c r="AA1769" s="58"/>
      <c r="AB1769" s="58"/>
      <c r="AC1769" s="58"/>
      <c r="AD1769" s="58"/>
      <c r="AE1769" s="58"/>
      <c r="AF1769" s="58"/>
      <c r="AG1769" s="58"/>
      <c r="AH1769" s="58"/>
      <c r="AI1769" s="58"/>
      <c r="AJ1769" s="58"/>
      <c r="AK1769" s="58"/>
      <c r="AL1769" s="58"/>
      <c r="AM1769" s="58"/>
      <c r="AN1769" s="58"/>
      <c r="AO1769" s="58"/>
      <c r="AP1769" s="58"/>
      <c r="AQ1769" s="58"/>
      <c r="AR1769" s="58"/>
      <c r="AS1769" s="58"/>
      <c r="AT1769" s="58"/>
      <c r="AU1769" s="58"/>
      <c r="AV1769" s="58"/>
      <c r="AW1769" s="58"/>
      <c r="AX1769" s="58"/>
      <c r="AY1769" s="58"/>
      <c r="AZ1769" s="58"/>
      <c r="BA1769" s="58"/>
      <c r="BB1769" s="58"/>
      <c r="BC1769" s="58"/>
      <c r="BD1769" s="58"/>
      <c r="BE1769" s="58"/>
      <c r="BF1769" s="58"/>
      <c r="BG1769" s="58"/>
      <c r="BH1769" s="58"/>
      <c r="BI1769" s="58"/>
      <c r="BJ1769" s="58"/>
      <c r="BK1769" s="58"/>
      <c r="BL1769" s="58"/>
      <c r="BM1769" s="58"/>
      <c r="BN1769" s="58"/>
      <c r="BO1769" s="58"/>
      <c r="BP1769" s="58"/>
      <c r="BQ1769" s="58"/>
      <c r="BR1769" s="58"/>
      <c r="BS1769" s="58"/>
      <c r="BT1769" s="58"/>
      <c r="BU1769" s="58"/>
      <c r="BV1769" s="58"/>
      <c r="BW1769" s="58"/>
      <c r="BX1769" s="58"/>
      <c r="BY1769" s="58"/>
      <c r="BZ1769" s="58"/>
      <c r="CA1769" s="58"/>
      <c r="CB1769" s="58"/>
      <c r="CC1769" s="58"/>
      <c r="CD1769" s="58"/>
      <c r="CE1769" s="58"/>
      <c r="CF1769" s="58"/>
      <c r="CG1769" s="58"/>
      <c r="CH1769" s="58"/>
      <c r="CI1769" s="58"/>
      <c r="CJ1769" s="58"/>
    </row>
    <row r="1770" spans="1:88" s="71" customFormat="1" ht="12.75" customHeight="1" x14ac:dyDescent="0.2">
      <c r="A1770" s="72"/>
      <c r="B1770" s="73"/>
      <c r="C1770" s="60" t="s">
        <v>17</v>
      </c>
      <c r="D1770" s="61"/>
      <c r="E1770" s="70">
        <f t="shared" si="20"/>
        <v>2.63</v>
      </c>
      <c r="F1770" s="70">
        <f>F1772+F1774+F1776+F1778</f>
        <v>2.63</v>
      </c>
      <c r="G1770" s="70">
        <f>G1772+G1774+G1776+G1778</f>
        <v>0</v>
      </c>
      <c r="H1770" s="61"/>
      <c r="I1770" s="57"/>
      <c r="J1770" s="57"/>
      <c r="K1770" s="57"/>
      <c r="L1770" s="58"/>
      <c r="M1770" s="58"/>
      <c r="N1770" s="58"/>
      <c r="O1770" s="58"/>
      <c r="P1770" s="58"/>
      <c r="Q1770" s="58"/>
      <c r="R1770" s="58"/>
      <c r="S1770" s="58"/>
      <c r="T1770" s="58"/>
      <c r="U1770" s="58"/>
      <c r="V1770" s="58"/>
      <c r="W1770" s="58"/>
      <c r="X1770" s="58"/>
      <c r="Y1770" s="58"/>
      <c r="Z1770" s="58"/>
      <c r="AA1770" s="58"/>
      <c r="AB1770" s="58"/>
      <c r="AC1770" s="58"/>
      <c r="AD1770" s="58"/>
      <c r="AE1770" s="58"/>
      <c r="AF1770" s="58"/>
      <c r="AG1770" s="58"/>
      <c r="AH1770" s="58"/>
      <c r="AI1770" s="58"/>
      <c r="AJ1770" s="58"/>
      <c r="AK1770" s="58"/>
      <c r="AL1770" s="58"/>
      <c r="AM1770" s="58"/>
      <c r="AN1770" s="58"/>
      <c r="AO1770" s="58"/>
      <c r="AP1770" s="58"/>
      <c r="AQ1770" s="58"/>
      <c r="AR1770" s="58"/>
      <c r="AS1770" s="58"/>
      <c r="AT1770" s="58"/>
      <c r="AU1770" s="58"/>
      <c r="AV1770" s="58"/>
      <c r="AW1770" s="58"/>
      <c r="AX1770" s="58"/>
      <c r="AY1770" s="58"/>
      <c r="AZ1770" s="58"/>
      <c r="BA1770" s="58"/>
      <c r="BB1770" s="58"/>
      <c r="BC1770" s="58"/>
      <c r="BD1770" s="58"/>
      <c r="BE1770" s="58"/>
      <c r="BF1770" s="58"/>
      <c r="BG1770" s="58"/>
      <c r="BH1770" s="58"/>
      <c r="BI1770" s="58"/>
      <c r="BJ1770" s="58"/>
      <c r="BK1770" s="58"/>
      <c r="BL1770" s="58"/>
      <c r="BM1770" s="58"/>
      <c r="BN1770" s="58"/>
      <c r="BO1770" s="58"/>
      <c r="BP1770" s="58"/>
      <c r="BQ1770" s="58"/>
      <c r="BR1770" s="58"/>
      <c r="BS1770" s="58"/>
      <c r="BT1770" s="58"/>
      <c r="BU1770" s="58"/>
      <c r="BV1770" s="58"/>
      <c r="BW1770" s="58"/>
      <c r="BX1770" s="58"/>
      <c r="BY1770" s="58"/>
      <c r="BZ1770" s="58"/>
      <c r="CA1770" s="58"/>
      <c r="CB1770" s="58"/>
      <c r="CC1770" s="58"/>
      <c r="CD1770" s="58"/>
      <c r="CE1770" s="58"/>
      <c r="CF1770" s="58"/>
      <c r="CG1770" s="58"/>
      <c r="CH1770" s="58"/>
      <c r="CI1770" s="58"/>
      <c r="CJ1770" s="58"/>
    </row>
    <row r="1771" spans="1:88" s="71" customFormat="1" ht="12.75" customHeight="1" x14ac:dyDescent="0.2">
      <c r="A1771" s="72"/>
      <c r="B1771" s="63" t="s">
        <v>143</v>
      </c>
      <c r="C1771" s="60" t="s">
        <v>20</v>
      </c>
      <c r="D1771" s="60"/>
      <c r="E1771" s="70">
        <f t="shared" si="20"/>
        <v>0</v>
      </c>
      <c r="F1771" s="70"/>
      <c r="G1771" s="70"/>
      <c r="H1771" s="60"/>
      <c r="I1771" s="57"/>
      <c r="J1771" s="57"/>
      <c r="K1771" s="57"/>
      <c r="L1771" s="58"/>
      <c r="M1771" s="58"/>
      <c r="N1771" s="58"/>
      <c r="O1771" s="58"/>
      <c r="P1771" s="58"/>
      <c r="Q1771" s="58"/>
      <c r="R1771" s="58"/>
      <c r="S1771" s="58"/>
      <c r="T1771" s="58"/>
      <c r="U1771" s="58"/>
      <c r="V1771" s="58"/>
      <c r="W1771" s="58"/>
      <c r="X1771" s="58"/>
      <c r="Y1771" s="58"/>
      <c r="Z1771" s="58"/>
      <c r="AA1771" s="58"/>
      <c r="AB1771" s="58"/>
      <c r="AC1771" s="58"/>
      <c r="AD1771" s="58"/>
      <c r="AE1771" s="58"/>
      <c r="AF1771" s="58"/>
      <c r="AG1771" s="58"/>
      <c r="AH1771" s="58"/>
      <c r="AI1771" s="58"/>
      <c r="AJ1771" s="58"/>
      <c r="AK1771" s="58"/>
      <c r="AL1771" s="58"/>
      <c r="AM1771" s="58"/>
      <c r="AN1771" s="58"/>
      <c r="AO1771" s="58"/>
      <c r="AP1771" s="58"/>
      <c r="AQ1771" s="58"/>
      <c r="AR1771" s="58"/>
      <c r="AS1771" s="58"/>
      <c r="AT1771" s="58"/>
      <c r="AU1771" s="58"/>
      <c r="AV1771" s="58"/>
      <c r="AW1771" s="58"/>
      <c r="AX1771" s="58"/>
      <c r="AY1771" s="58"/>
      <c r="AZ1771" s="58"/>
      <c r="BA1771" s="58"/>
      <c r="BB1771" s="58"/>
      <c r="BC1771" s="58"/>
      <c r="BD1771" s="58"/>
      <c r="BE1771" s="58"/>
      <c r="BF1771" s="58"/>
      <c r="BG1771" s="58"/>
      <c r="BH1771" s="58"/>
      <c r="BI1771" s="58"/>
      <c r="BJ1771" s="58"/>
      <c r="BK1771" s="58"/>
      <c r="BL1771" s="58"/>
      <c r="BM1771" s="58"/>
      <c r="BN1771" s="58"/>
      <c r="BO1771" s="58"/>
      <c r="BP1771" s="58"/>
      <c r="BQ1771" s="58"/>
      <c r="BR1771" s="58"/>
      <c r="BS1771" s="58"/>
      <c r="BT1771" s="58"/>
      <c r="BU1771" s="58"/>
      <c r="BV1771" s="58"/>
      <c r="BW1771" s="58"/>
      <c r="BX1771" s="58"/>
      <c r="BY1771" s="58"/>
      <c r="BZ1771" s="58"/>
      <c r="CA1771" s="58"/>
      <c r="CB1771" s="58"/>
      <c r="CC1771" s="58"/>
      <c r="CD1771" s="58"/>
      <c r="CE1771" s="58"/>
      <c r="CF1771" s="58"/>
      <c r="CG1771" s="58"/>
      <c r="CH1771" s="58"/>
      <c r="CI1771" s="58"/>
      <c r="CJ1771" s="58"/>
    </row>
    <row r="1772" spans="1:88" s="71" customFormat="1" ht="12.75" customHeight="1" x14ac:dyDescent="0.2">
      <c r="A1772" s="72"/>
      <c r="B1772" s="63"/>
      <c r="C1772" s="60" t="s">
        <v>17</v>
      </c>
      <c r="D1772" s="60"/>
      <c r="E1772" s="70">
        <f t="shared" si="20"/>
        <v>0</v>
      </c>
      <c r="F1772" s="70"/>
      <c r="G1772" s="70"/>
      <c r="H1772" s="60"/>
      <c r="I1772" s="57"/>
      <c r="J1772" s="57"/>
      <c r="K1772" s="57"/>
      <c r="L1772" s="58"/>
      <c r="M1772" s="58"/>
      <c r="N1772" s="58"/>
      <c r="O1772" s="58"/>
      <c r="P1772" s="58"/>
      <c r="Q1772" s="58"/>
      <c r="R1772" s="58"/>
      <c r="S1772" s="58"/>
      <c r="T1772" s="58"/>
      <c r="U1772" s="58"/>
      <c r="V1772" s="58"/>
      <c r="W1772" s="58"/>
      <c r="X1772" s="58"/>
      <c r="Y1772" s="58"/>
      <c r="Z1772" s="58"/>
      <c r="AA1772" s="58"/>
      <c r="AB1772" s="58"/>
      <c r="AC1772" s="58"/>
      <c r="AD1772" s="58"/>
      <c r="AE1772" s="58"/>
      <c r="AF1772" s="58"/>
      <c r="AG1772" s="58"/>
      <c r="AH1772" s="58"/>
      <c r="AI1772" s="58"/>
      <c r="AJ1772" s="58"/>
      <c r="AK1772" s="58"/>
      <c r="AL1772" s="58"/>
      <c r="AM1772" s="58"/>
      <c r="AN1772" s="58"/>
      <c r="AO1772" s="58"/>
      <c r="AP1772" s="58"/>
      <c r="AQ1772" s="58"/>
      <c r="AR1772" s="58"/>
      <c r="AS1772" s="58"/>
      <c r="AT1772" s="58"/>
      <c r="AU1772" s="58"/>
      <c r="AV1772" s="58"/>
      <c r="AW1772" s="58"/>
      <c r="AX1772" s="58"/>
      <c r="AY1772" s="58"/>
      <c r="AZ1772" s="58"/>
      <c r="BA1772" s="58"/>
      <c r="BB1772" s="58"/>
      <c r="BC1772" s="58"/>
      <c r="BD1772" s="58"/>
      <c r="BE1772" s="58"/>
      <c r="BF1772" s="58"/>
      <c r="BG1772" s="58"/>
      <c r="BH1772" s="58"/>
      <c r="BI1772" s="58"/>
      <c r="BJ1772" s="58"/>
      <c r="BK1772" s="58"/>
      <c r="BL1772" s="58"/>
      <c r="BM1772" s="58"/>
      <c r="BN1772" s="58"/>
      <c r="BO1772" s="58"/>
      <c r="BP1772" s="58"/>
      <c r="BQ1772" s="58"/>
      <c r="BR1772" s="58"/>
      <c r="BS1772" s="58"/>
      <c r="BT1772" s="58"/>
      <c r="BU1772" s="58"/>
      <c r="BV1772" s="58"/>
      <c r="BW1772" s="58"/>
      <c r="BX1772" s="58"/>
      <c r="BY1772" s="58"/>
      <c r="BZ1772" s="58"/>
      <c r="CA1772" s="58"/>
      <c r="CB1772" s="58"/>
      <c r="CC1772" s="58"/>
      <c r="CD1772" s="58"/>
      <c r="CE1772" s="58"/>
      <c r="CF1772" s="58"/>
      <c r="CG1772" s="58"/>
      <c r="CH1772" s="58"/>
      <c r="CI1772" s="58"/>
      <c r="CJ1772" s="58"/>
    </row>
    <row r="1773" spans="1:88" s="71" customFormat="1" ht="12.75" customHeight="1" x14ac:dyDescent="0.2">
      <c r="A1773" s="72"/>
      <c r="B1773" s="63" t="s">
        <v>145</v>
      </c>
      <c r="C1773" s="60" t="s">
        <v>20</v>
      </c>
      <c r="D1773" s="60"/>
      <c r="E1773" s="70">
        <f t="shared" si="20"/>
        <v>4.0000000000000001E-3</v>
      </c>
      <c r="F1773" s="70">
        <v>4.0000000000000001E-3</v>
      </c>
      <c r="G1773" s="70"/>
      <c r="H1773" s="60"/>
      <c r="I1773" s="57"/>
      <c r="J1773" s="57"/>
      <c r="K1773" s="57"/>
      <c r="L1773" s="58"/>
      <c r="M1773" s="58"/>
      <c r="N1773" s="58"/>
      <c r="O1773" s="58"/>
      <c r="P1773" s="58"/>
      <c r="Q1773" s="58"/>
      <c r="R1773" s="58"/>
      <c r="S1773" s="58"/>
      <c r="T1773" s="58"/>
      <c r="U1773" s="58"/>
      <c r="V1773" s="58"/>
      <c r="W1773" s="58"/>
      <c r="X1773" s="58"/>
      <c r="Y1773" s="58"/>
      <c r="Z1773" s="58"/>
      <c r="AA1773" s="58"/>
      <c r="AB1773" s="58"/>
      <c r="AC1773" s="58"/>
      <c r="AD1773" s="58"/>
      <c r="AE1773" s="58"/>
      <c r="AF1773" s="58"/>
      <c r="AG1773" s="58"/>
      <c r="AH1773" s="58"/>
      <c r="AI1773" s="58"/>
      <c r="AJ1773" s="58"/>
      <c r="AK1773" s="58"/>
      <c r="AL1773" s="58"/>
      <c r="AM1773" s="58"/>
      <c r="AN1773" s="58"/>
      <c r="AO1773" s="58"/>
      <c r="AP1773" s="58"/>
      <c r="AQ1773" s="58"/>
      <c r="AR1773" s="58"/>
      <c r="AS1773" s="58"/>
      <c r="AT1773" s="58"/>
      <c r="AU1773" s="58"/>
      <c r="AV1773" s="58"/>
      <c r="AW1773" s="58"/>
      <c r="AX1773" s="58"/>
      <c r="AY1773" s="58"/>
      <c r="AZ1773" s="58"/>
      <c r="BA1773" s="58"/>
      <c r="BB1773" s="58"/>
      <c r="BC1773" s="58"/>
      <c r="BD1773" s="58"/>
      <c r="BE1773" s="58"/>
      <c r="BF1773" s="58"/>
      <c r="BG1773" s="58"/>
      <c r="BH1773" s="58"/>
      <c r="BI1773" s="58"/>
      <c r="BJ1773" s="58"/>
      <c r="BK1773" s="58"/>
      <c r="BL1773" s="58"/>
      <c r="BM1773" s="58"/>
      <c r="BN1773" s="58"/>
      <c r="BO1773" s="58"/>
      <c r="BP1773" s="58"/>
      <c r="BQ1773" s="58"/>
      <c r="BR1773" s="58"/>
      <c r="BS1773" s="58"/>
      <c r="BT1773" s="58"/>
      <c r="BU1773" s="58"/>
      <c r="BV1773" s="58"/>
      <c r="BW1773" s="58"/>
      <c r="BX1773" s="58"/>
      <c r="BY1773" s="58"/>
      <c r="BZ1773" s="58"/>
      <c r="CA1773" s="58"/>
      <c r="CB1773" s="58"/>
      <c r="CC1773" s="58"/>
      <c r="CD1773" s="58"/>
      <c r="CE1773" s="58"/>
      <c r="CF1773" s="58"/>
      <c r="CG1773" s="58"/>
      <c r="CH1773" s="58"/>
      <c r="CI1773" s="58"/>
      <c r="CJ1773" s="58"/>
    </row>
    <row r="1774" spans="1:88" s="71" customFormat="1" ht="12.75" customHeight="1" x14ac:dyDescent="0.2">
      <c r="A1774" s="72"/>
      <c r="B1774" s="63"/>
      <c r="C1774" s="60" t="s">
        <v>17</v>
      </c>
      <c r="D1774" s="60"/>
      <c r="E1774" s="70">
        <f t="shared" si="20"/>
        <v>2.63</v>
      </c>
      <c r="F1774" s="70">
        <v>2.63</v>
      </c>
      <c r="G1774" s="70"/>
      <c r="H1774" s="60"/>
      <c r="I1774" s="57"/>
      <c r="J1774" s="57"/>
      <c r="K1774" s="57"/>
      <c r="L1774" s="58"/>
      <c r="M1774" s="58"/>
      <c r="N1774" s="58"/>
      <c r="O1774" s="58"/>
      <c r="P1774" s="58"/>
      <c r="Q1774" s="58"/>
      <c r="R1774" s="58"/>
      <c r="S1774" s="58"/>
      <c r="T1774" s="58"/>
      <c r="U1774" s="58"/>
      <c r="V1774" s="58"/>
      <c r="W1774" s="58"/>
      <c r="X1774" s="58"/>
      <c r="Y1774" s="58"/>
      <c r="Z1774" s="58"/>
      <c r="AA1774" s="58"/>
      <c r="AB1774" s="58"/>
      <c r="AC1774" s="58"/>
      <c r="AD1774" s="58"/>
      <c r="AE1774" s="58"/>
      <c r="AF1774" s="58"/>
      <c r="AG1774" s="58"/>
      <c r="AH1774" s="58"/>
      <c r="AI1774" s="58"/>
      <c r="AJ1774" s="58"/>
      <c r="AK1774" s="58"/>
      <c r="AL1774" s="58"/>
      <c r="AM1774" s="58"/>
      <c r="AN1774" s="58"/>
      <c r="AO1774" s="58"/>
      <c r="AP1774" s="58"/>
      <c r="AQ1774" s="58"/>
      <c r="AR1774" s="58"/>
      <c r="AS1774" s="58"/>
      <c r="AT1774" s="58"/>
      <c r="AU1774" s="58"/>
      <c r="AV1774" s="58"/>
      <c r="AW1774" s="58"/>
      <c r="AX1774" s="58"/>
      <c r="AY1774" s="58"/>
      <c r="AZ1774" s="58"/>
      <c r="BA1774" s="58"/>
      <c r="BB1774" s="58"/>
      <c r="BC1774" s="58"/>
      <c r="BD1774" s="58"/>
      <c r="BE1774" s="58"/>
      <c r="BF1774" s="58"/>
      <c r="BG1774" s="58"/>
      <c r="BH1774" s="58"/>
      <c r="BI1774" s="58"/>
      <c r="BJ1774" s="58"/>
      <c r="BK1774" s="58"/>
      <c r="BL1774" s="58"/>
      <c r="BM1774" s="58"/>
      <c r="BN1774" s="58"/>
      <c r="BO1774" s="58"/>
      <c r="BP1774" s="58"/>
      <c r="BQ1774" s="58"/>
      <c r="BR1774" s="58"/>
      <c r="BS1774" s="58"/>
      <c r="BT1774" s="58"/>
      <c r="BU1774" s="58"/>
      <c r="BV1774" s="58"/>
      <c r="BW1774" s="58"/>
      <c r="BX1774" s="58"/>
      <c r="BY1774" s="58"/>
      <c r="BZ1774" s="58"/>
      <c r="CA1774" s="58"/>
      <c r="CB1774" s="58"/>
      <c r="CC1774" s="58"/>
      <c r="CD1774" s="58"/>
      <c r="CE1774" s="58"/>
      <c r="CF1774" s="58"/>
      <c r="CG1774" s="58"/>
      <c r="CH1774" s="58"/>
      <c r="CI1774" s="58"/>
      <c r="CJ1774" s="58"/>
    </row>
    <row r="1775" spans="1:88" s="71" customFormat="1" ht="12.75" customHeight="1" x14ac:dyDescent="0.2">
      <c r="A1775" s="72"/>
      <c r="B1775" s="67" t="s">
        <v>147</v>
      </c>
      <c r="C1775" s="60" t="s">
        <v>148</v>
      </c>
      <c r="D1775" s="60"/>
      <c r="E1775" s="70">
        <f t="shared" si="20"/>
        <v>0</v>
      </c>
      <c r="F1775" s="70"/>
      <c r="G1775" s="70"/>
      <c r="H1775" s="60"/>
      <c r="I1775" s="57"/>
      <c r="J1775" s="57"/>
      <c r="K1775" s="57"/>
      <c r="L1775" s="58"/>
      <c r="M1775" s="58"/>
      <c r="N1775" s="58"/>
      <c r="O1775" s="58"/>
      <c r="P1775" s="58"/>
      <c r="Q1775" s="58"/>
      <c r="R1775" s="58"/>
      <c r="S1775" s="58"/>
      <c r="T1775" s="58"/>
      <c r="U1775" s="58"/>
      <c r="V1775" s="58"/>
      <c r="W1775" s="58"/>
      <c r="X1775" s="58"/>
      <c r="Y1775" s="58"/>
      <c r="Z1775" s="58"/>
      <c r="AA1775" s="58"/>
      <c r="AB1775" s="58"/>
      <c r="AC1775" s="58"/>
      <c r="AD1775" s="58"/>
      <c r="AE1775" s="58"/>
      <c r="AF1775" s="58"/>
      <c r="AG1775" s="58"/>
      <c r="AH1775" s="58"/>
      <c r="AI1775" s="58"/>
      <c r="AJ1775" s="58"/>
      <c r="AK1775" s="58"/>
      <c r="AL1775" s="58"/>
      <c r="AM1775" s="58"/>
      <c r="AN1775" s="58"/>
      <c r="AO1775" s="58"/>
      <c r="AP1775" s="58"/>
      <c r="AQ1775" s="58"/>
      <c r="AR1775" s="58"/>
      <c r="AS1775" s="58"/>
      <c r="AT1775" s="58"/>
      <c r="AU1775" s="58"/>
      <c r="AV1775" s="58"/>
      <c r="AW1775" s="58"/>
      <c r="AX1775" s="58"/>
      <c r="AY1775" s="58"/>
      <c r="AZ1775" s="58"/>
      <c r="BA1775" s="58"/>
      <c r="BB1775" s="58"/>
      <c r="BC1775" s="58"/>
      <c r="BD1775" s="58"/>
      <c r="BE1775" s="58"/>
      <c r="BF1775" s="58"/>
      <c r="BG1775" s="58"/>
      <c r="BH1775" s="58"/>
      <c r="BI1775" s="58"/>
      <c r="BJ1775" s="58"/>
      <c r="BK1775" s="58"/>
      <c r="BL1775" s="58"/>
      <c r="BM1775" s="58"/>
      <c r="BN1775" s="58"/>
      <c r="BO1775" s="58"/>
      <c r="BP1775" s="58"/>
      <c r="BQ1775" s="58"/>
      <c r="BR1775" s="58"/>
      <c r="BS1775" s="58"/>
      <c r="BT1775" s="58"/>
      <c r="BU1775" s="58"/>
      <c r="BV1775" s="58"/>
      <c r="BW1775" s="58"/>
      <c r="BX1775" s="58"/>
      <c r="BY1775" s="58"/>
      <c r="BZ1775" s="58"/>
      <c r="CA1775" s="58"/>
      <c r="CB1775" s="58"/>
      <c r="CC1775" s="58"/>
      <c r="CD1775" s="58"/>
      <c r="CE1775" s="58"/>
      <c r="CF1775" s="58"/>
      <c r="CG1775" s="58"/>
      <c r="CH1775" s="58"/>
      <c r="CI1775" s="58"/>
      <c r="CJ1775" s="58"/>
    </row>
    <row r="1776" spans="1:88" s="71" customFormat="1" ht="12.75" customHeight="1" x14ac:dyDescent="0.2">
      <c r="A1776" s="72"/>
      <c r="B1776" s="67"/>
      <c r="C1776" s="60" t="s">
        <v>17</v>
      </c>
      <c r="D1776" s="60"/>
      <c r="E1776" s="70">
        <f t="shared" si="20"/>
        <v>0</v>
      </c>
      <c r="F1776" s="70"/>
      <c r="G1776" s="70"/>
      <c r="H1776" s="60"/>
      <c r="I1776" s="57"/>
      <c r="J1776" s="57"/>
      <c r="K1776" s="57"/>
      <c r="L1776" s="58"/>
      <c r="M1776" s="58"/>
      <c r="N1776" s="58"/>
      <c r="O1776" s="58"/>
      <c r="P1776" s="58"/>
      <c r="Q1776" s="58"/>
      <c r="R1776" s="58"/>
      <c r="S1776" s="58"/>
      <c r="T1776" s="58"/>
      <c r="U1776" s="58"/>
      <c r="V1776" s="58"/>
      <c r="W1776" s="58"/>
      <c r="X1776" s="58"/>
      <c r="Y1776" s="58"/>
      <c r="Z1776" s="58"/>
      <c r="AA1776" s="58"/>
      <c r="AB1776" s="58"/>
      <c r="AC1776" s="58"/>
      <c r="AD1776" s="58"/>
      <c r="AE1776" s="58"/>
      <c r="AF1776" s="58"/>
      <c r="AG1776" s="58"/>
      <c r="AH1776" s="58"/>
      <c r="AI1776" s="58"/>
      <c r="AJ1776" s="58"/>
      <c r="AK1776" s="58"/>
      <c r="AL1776" s="58"/>
      <c r="AM1776" s="58"/>
      <c r="AN1776" s="58"/>
      <c r="AO1776" s="58"/>
      <c r="AP1776" s="58"/>
      <c r="AQ1776" s="58"/>
      <c r="AR1776" s="58"/>
      <c r="AS1776" s="58"/>
      <c r="AT1776" s="58"/>
      <c r="AU1776" s="58"/>
      <c r="AV1776" s="58"/>
      <c r="AW1776" s="58"/>
      <c r="AX1776" s="58"/>
      <c r="AY1776" s="58"/>
      <c r="AZ1776" s="58"/>
      <c r="BA1776" s="58"/>
      <c r="BB1776" s="58"/>
      <c r="BC1776" s="58"/>
      <c r="BD1776" s="58"/>
      <c r="BE1776" s="58"/>
      <c r="BF1776" s="58"/>
      <c r="BG1776" s="58"/>
      <c r="BH1776" s="58"/>
      <c r="BI1776" s="58"/>
      <c r="BJ1776" s="58"/>
      <c r="BK1776" s="58"/>
      <c r="BL1776" s="58"/>
      <c r="BM1776" s="58"/>
      <c r="BN1776" s="58"/>
      <c r="BO1776" s="58"/>
      <c r="BP1776" s="58"/>
      <c r="BQ1776" s="58"/>
      <c r="BR1776" s="58"/>
      <c r="BS1776" s="58"/>
      <c r="BT1776" s="58"/>
      <c r="BU1776" s="58"/>
      <c r="BV1776" s="58"/>
      <c r="BW1776" s="58"/>
      <c r="BX1776" s="58"/>
      <c r="BY1776" s="58"/>
      <c r="BZ1776" s="58"/>
      <c r="CA1776" s="58"/>
      <c r="CB1776" s="58"/>
      <c r="CC1776" s="58"/>
      <c r="CD1776" s="58"/>
      <c r="CE1776" s="58"/>
      <c r="CF1776" s="58"/>
      <c r="CG1776" s="58"/>
      <c r="CH1776" s="58"/>
      <c r="CI1776" s="58"/>
      <c r="CJ1776" s="58"/>
    </row>
    <row r="1777" spans="1:110" s="71" customFormat="1" ht="12.75" customHeight="1" x14ac:dyDescent="0.2">
      <c r="A1777" s="72"/>
      <c r="B1777" s="63" t="s">
        <v>150</v>
      </c>
      <c r="C1777" s="60" t="s">
        <v>64</v>
      </c>
      <c r="D1777" s="68"/>
      <c r="E1777" s="70">
        <f t="shared" si="20"/>
        <v>0</v>
      </c>
      <c r="F1777" s="70"/>
      <c r="G1777" s="70"/>
      <c r="H1777" s="68"/>
      <c r="I1777" s="57"/>
      <c r="J1777" s="57"/>
      <c r="K1777" s="57"/>
      <c r="L1777" s="58"/>
      <c r="M1777" s="58"/>
      <c r="N1777" s="58"/>
      <c r="O1777" s="58"/>
      <c r="P1777" s="58"/>
      <c r="Q1777" s="58"/>
      <c r="R1777" s="58"/>
      <c r="S1777" s="58"/>
      <c r="T1777" s="58"/>
      <c r="U1777" s="58"/>
      <c r="V1777" s="58"/>
      <c r="W1777" s="58"/>
      <c r="X1777" s="58"/>
      <c r="Y1777" s="58"/>
      <c r="Z1777" s="58"/>
      <c r="AA1777" s="58"/>
      <c r="AB1777" s="58"/>
      <c r="AC1777" s="58"/>
      <c r="AD1777" s="58"/>
      <c r="AE1777" s="58"/>
      <c r="AF1777" s="58"/>
      <c r="AG1777" s="58"/>
      <c r="AH1777" s="58"/>
      <c r="AI1777" s="58"/>
      <c r="AJ1777" s="58"/>
      <c r="AK1777" s="58"/>
      <c r="AL1777" s="58"/>
      <c r="AM1777" s="58"/>
      <c r="AN1777" s="58"/>
      <c r="AO1777" s="58"/>
      <c r="AP1777" s="58"/>
      <c r="AQ1777" s="58"/>
      <c r="AR1777" s="58"/>
      <c r="AS1777" s="58"/>
      <c r="AT1777" s="58"/>
      <c r="AU1777" s="58"/>
      <c r="AV1777" s="58"/>
      <c r="AW1777" s="58"/>
      <c r="AX1777" s="58"/>
      <c r="AY1777" s="58"/>
      <c r="AZ1777" s="58"/>
      <c r="BA1777" s="58"/>
      <c r="BB1777" s="58"/>
      <c r="BC1777" s="58"/>
      <c r="BD1777" s="58"/>
      <c r="BE1777" s="58"/>
      <c r="BF1777" s="58"/>
      <c r="BG1777" s="58"/>
      <c r="BH1777" s="58"/>
      <c r="BI1777" s="58"/>
      <c r="BJ1777" s="58"/>
      <c r="BK1777" s="58"/>
      <c r="BL1777" s="58"/>
      <c r="BM1777" s="58"/>
      <c r="BN1777" s="58"/>
      <c r="BO1777" s="58"/>
      <c r="BP1777" s="58"/>
      <c r="BQ1777" s="58"/>
      <c r="BR1777" s="58"/>
      <c r="BS1777" s="58"/>
      <c r="BT1777" s="58"/>
      <c r="BU1777" s="58"/>
      <c r="BV1777" s="58"/>
      <c r="BW1777" s="58"/>
      <c r="BX1777" s="58"/>
      <c r="BY1777" s="58"/>
      <c r="BZ1777" s="58"/>
      <c r="CA1777" s="58"/>
      <c r="CB1777" s="58"/>
      <c r="CC1777" s="58"/>
      <c r="CD1777" s="58"/>
      <c r="CE1777" s="58"/>
      <c r="CF1777" s="58"/>
      <c r="CG1777" s="58"/>
      <c r="CH1777" s="58"/>
      <c r="CI1777" s="58"/>
      <c r="CJ1777" s="58"/>
    </row>
    <row r="1778" spans="1:110" s="71" customFormat="1" ht="12.75" customHeight="1" x14ac:dyDescent="0.2">
      <c r="A1778" s="76"/>
      <c r="B1778" s="63"/>
      <c r="C1778" s="60" t="s">
        <v>17</v>
      </c>
      <c r="D1778" s="68"/>
      <c r="E1778" s="70">
        <f t="shared" si="20"/>
        <v>0</v>
      </c>
      <c r="F1778" s="70"/>
      <c r="G1778" s="70"/>
      <c r="H1778" s="68"/>
      <c r="I1778" s="57"/>
      <c r="J1778" s="57"/>
      <c r="K1778" s="57"/>
      <c r="L1778" s="58"/>
      <c r="M1778" s="58"/>
      <c r="N1778" s="58"/>
      <c r="O1778" s="58"/>
      <c r="P1778" s="58"/>
      <c r="Q1778" s="58"/>
      <c r="R1778" s="58"/>
      <c r="S1778" s="58"/>
      <c r="T1778" s="58"/>
      <c r="U1778" s="58"/>
      <c r="V1778" s="58"/>
      <c r="W1778" s="58"/>
      <c r="X1778" s="58"/>
      <c r="Y1778" s="58"/>
      <c r="Z1778" s="58"/>
      <c r="AA1778" s="58"/>
      <c r="AB1778" s="58"/>
      <c r="AC1778" s="58"/>
      <c r="AD1778" s="58"/>
      <c r="AE1778" s="58"/>
      <c r="AF1778" s="58"/>
      <c r="AG1778" s="58"/>
      <c r="AH1778" s="58"/>
      <c r="AI1778" s="58"/>
      <c r="AJ1778" s="58"/>
      <c r="AK1778" s="58"/>
      <c r="AL1778" s="58"/>
      <c r="AM1778" s="58"/>
      <c r="AN1778" s="58"/>
      <c r="AO1778" s="58"/>
      <c r="AP1778" s="58"/>
      <c r="AQ1778" s="58"/>
      <c r="AR1778" s="58"/>
      <c r="AS1778" s="58"/>
      <c r="AT1778" s="58"/>
      <c r="AU1778" s="58"/>
      <c r="AV1778" s="58"/>
      <c r="AW1778" s="58"/>
      <c r="AX1778" s="58"/>
      <c r="AY1778" s="58"/>
      <c r="AZ1778" s="58"/>
      <c r="BA1778" s="58"/>
      <c r="BB1778" s="58"/>
      <c r="BC1778" s="58"/>
      <c r="BD1778" s="58"/>
      <c r="BE1778" s="58"/>
      <c r="BF1778" s="58"/>
      <c r="BG1778" s="58"/>
      <c r="BH1778" s="58"/>
      <c r="BI1778" s="58"/>
      <c r="BJ1778" s="58"/>
      <c r="BK1778" s="58"/>
      <c r="BL1778" s="58"/>
      <c r="BM1778" s="58"/>
      <c r="BN1778" s="58"/>
      <c r="BO1778" s="58"/>
      <c r="BP1778" s="58"/>
      <c r="BQ1778" s="58"/>
      <c r="BR1778" s="58"/>
      <c r="BS1778" s="58"/>
      <c r="BT1778" s="58"/>
      <c r="BU1778" s="58"/>
      <c r="BV1778" s="58"/>
      <c r="BW1778" s="58"/>
      <c r="BX1778" s="58"/>
      <c r="BY1778" s="58"/>
      <c r="BZ1778" s="58"/>
      <c r="CA1778" s="58"/>
      <c r="CB1778" s="58"/>
      <c r="CC1778" s="58"/>
      <c r="CD1778" s="58"/>
      <c r="CE1778" s="58"/>
      <c r="CF1778" s="58"/>
      <c r="CG1778" s="58"/>
      <c r="CH1778" s="58"/>
      <c r="CI1778" s="58"/>
      <c r="CJ1778" s="58"/>
    </row>
    <row r="1779" spans="1:110" s="57" customFormat="1" ht="12.75" customHeight="1" x14ac:dyDescent="0.2">
      <c r="A1779" s="18">
        <v>92</v>
      </c>
      <c r="B1779" s="69" t="s">
        <v>140</v>
      </c>
      <c r="C1779" s="60"/>
      <c r="D1779" s="68"/>
      <c r="E1779" s="64">
        <f t="shared" si="20"/>
        <v>1</v>
      </c>
      <c r="F1779" s="64">
        <v>1</v>
      </c>
      <c r="G1779" s="70"/>
      <c r="H1779" s="68"/>
      <c r="L1779" s="58"/>
      <c r="M1779" s="58"/>
      <c r="N1779" s="58"/>
      <c r="O1779" s="58"/>
      <c r="P1779" s="58"/>
      <c r="Q1779" s="58"/>
      <c r="R1779" s="58"/>
      <c r="S1779" s="58"/>
      <c r="T1779" s="58"/>
      <c r="U1779" s="58"/>
      <c r="V1779" s="58"/>
      <c r="W1779" s="58"/>
      <c r="X1779" s="58"/>
      <c r="Y1779" s="58"/>
      <c r="Z1779" s="58"/>
      <c r="AA1779" s="58"/>
      <c r="AB1779" s="58"/>
      <c r="AC1779" s="58"/>
      <c r="AD1779" s="58"/>
      <c r="AE1779" s="58"/>
      <c r="AF1779" s="58"/>
      <c r="AG1779" s="58"/>
      <c r="AH1779" s="58"/>
      <c r="AI1779" s="58"/>
      <c r="AJ1779" s="58"/>
      <c r="AK1779" s="58"/>
      <c r="AL1779" s="58"/>
      <c r="AM1779" s="58"/>
      <c r="AN1779" s="58"/>
      <c r="AO1779" s="58"/>
      <c r="AP1779" s="58"/>
      <c r="AQ1779" s="58"/>
      <c r="AR1779" s="58"/>
      <c r="AS1779" s="58"/>
      <c r="AT1779" s="58"/>
      <c r="AU1779" s="58"/>
      <c r="AV1779" s="58"/>
      <c r="AW1779" s="58"/>
      <c r="AX1779" s="58"/>
      <c r="AY1779" s="58"/>
      <c r="AZ1779" s="58"/>
      <c r="BA1779" s="58"/>
      <c r="BB1779" s="58"/>
      <c r="BC1779" s="58"/>
      <c r="BD1779" s="58"/>
      <c r="BE1779" s="58"/>
      <c r="BF1779" s="58"/>
      <c r="BG1779" s="58"/>
      <c r="BH1779" s="58"/>
      <c r="BI1779" s="58"/>
      <c r="BJ1779" s="58"/>
      <c r="BK1779" s="58"/>
      <c r="BL1779" s="58"/>
      <c r="BM1779" s="58"/>
      <c r="BN1779" s="58"/>
      <c r="BO1779" s="58"/>
      <c r="BP1779" s="58"/>
      <c r="BQ1779" s="58"/>
      <c r="BR1779" s="58"/>
      <c r="BS1779" s="58"/>
      <c r="BT1779" s="58"/>
      <c r="BU1779" s="58"/>
      <c r="BV1779" s="58"/>
      <c r="BW1779" s="58"/>
      <c r="BX1779" s="58"/>
      <c r="BY1779" s="58"/>
      <c r="BZ1779" s="58"/>
      <c r="CA1779" s="58"/>
      <c r="CB1779" s="58"/>
      <c r="CC1779" s="58"/>
      <c r="CD1779" s="58"/>
      <c r="CE1779" s="58"/>
      <c r="CF1779" s="58"/>
      <c r="CG1779" s="58"/>
      <c r="CH1779" s="58"/>
      <c r="CI1779" s="58"/>
      <c r="CJ1779" s="58"/>
      <c r="CK1779" s="71"/>
      <c r="CL1779" s="71"/>
      <c r="CM1779" s="71"/>
      <c r="CN1779" s="71"/>
      <c r="CO1779" s="71"/>
      <c r="CP1779" s="71"/>
      <c r="CQ1779" s="71"/>
      <c r="CR1779" s="71"/>
      <c r="CS1779" s="71"/>
      <c r="CT1779" s="71"/>
      <c r="CU1779" s="71"/>
      <c r="CV1779" s="71"/>
      <c r="CW1779" s="71"/>
      <c r="CX1779" s="71"/>
      <c r="CY1779" s="71"/>
      <c r="CZ1779" s="71"/>
      <c r="DA1779" s="71"/>
      <c r="DB1779" s="71"/>
      <c r="DC1779" s="71"/>
      <c r="DD1779" s="71"/>
      <c r="DE1779" s="71"/>
      <c r="DF1779" s="71"/>
    </row>
    <row r="1780" spans="1:110" s="57" customFormat="1" ht="12.75" customHeight="1" x14ac:dyDescent="0.2">
      <c r="A1780" s="72"/>
      <c r="B1780" s="73"/>
      <c r="C1780" s="60" t="s">
        <v>17</v>
      </c>
      <c r="D1780" s="61"/>
      <c r="E1780" s="64">
        <f t="shared" si="20"/>
        <v>38.659999999999997</v>
      </c>
      <c r="F1780" s="64">
        <f>F1782+F1784+F1786+F1788</f>
        <v>38.659999999999997</v>
      </c>
      <c r="G1780" s="70">
        <f>G1782+G1784+G1786+G1788</f>
        <v>0</v>
      </c>
      <c r="H1780" s="61"/>
      <c r="L1780" s="58"/>
      <c r="M1780" s="58"/>
      <c r="N1780" s="58"/>
      <c r="O1780" s="58"/>
      <c r="P1780" s="58"/>
      <c r="Q1780" s="58"/>
      <c r="R1780" s="58"/>
      <c r="S1780" s="58"/>
      <c r="T1780" s="58"/>
      <c r="U1780" s="58"/>
      <c r="V1780" s="58"/>
      <c r="W1780" s="58"/>
      <c r="X1780" s="58"/>
      <c r="Y1780" s="58"/>
      <c r="Z1780" s="58"/>
      <c r="AA1780" s="58"/>
      <c r="AB1780" s="58"/>
      <c r="AC1780" s="58"/>
      <c r="AD1780" s="58"/>
      <c r="AE1780" s="58"/>
      <c r="AF1780" s="58"/>
      <c r="AG1780" s="58"/>
      <c r="AH1780" s="58"/>
      <c r="AI1780" s="58"/>
      <c r="AJ1780" s="58"/>
      <c r="AK1780" s="58"/>
      <c r="AL1780" s="58"/>
      <c r="AM1780" s="58"/>
      <c r="AN1780" s="58"/>
      <c r="AO1780" s="58"/>
      <c r="AP1780" s="58"/>
      <c r="AQ1780" s="58"/>
      <c r="AR1780" s="58"/>
      <c r="AS1780" s="58"/>
      <c r="AT1780" s="58"/>
      <c r="AU1780" s="58"/>
      <c r="AV1780" s="58"/>
      <c r="AW1780" s="58"/>
      <c r="AX1780" s="58"/>
      <c r="AY1780" s="58"/>
      <c r="AZ1780" s="58"/>
      <c r="BA1780" s="58"/>
      <c r="BB1780" s="58"/>
      <c r="BC1780" s="58"/>
      <c r="BD1780" s="58"/>
      <c r="BE1780" s="58"/>
      <c r="BF1780" s="58"/>
      <c r="BG1780" s="58"/>
      <c r="BH1780" s="58"/>
      <c r="BI1780" s="58"/>
      <c r="BJ1780" s="58"/>
      <c r="BK1780" s="58"/>
      <c r="BL1780" s="58"/>
      <c r="BM1780" s="58"/>
      <c r="BN1780" s="58"/>
      <c r="BO1780" s="58"/>
      <c r="BP1780" s="58"/>
      <c r="BQ1780" s="58"/>
      <c r="BR1780" s="58"/>
      <c r="BS1780" s="58"/>
      <c r="BT1780" s="58"/>
      <c r="BU1780" s="58"/>
      <c r="BV1780" s="58"/>
      <c r="BW1780" s="58"/>
      <c r="BX1780" s="58"/>
      <c r="BY1780" s="58"/>
      <c r="BZ1780" s="58"/>
      <c r="CA1780" s="58"/>
      <c r="CB1780" s="58"/>
      <c r="CC1780" s="58"/>
      <c r="CD1780" s="58"/>
      <c r="CE1780" s="58"/>
      <c r="CF1780" s="58"/>
      <c r="CG1780" s="58"/>
      <c r="CH1780" s="58"/>
      <c r="CI1780" s="58"/>
      <c r="CJ1780" s="58"/>
      <c r="CK1780" s="71"/>
      <c r="CL1780" s="71"/>
      <c r="CM1780" s="71"/>
      <c r="CN1780" s="71"/>
      <c r="CO1780" s="71"/>
      <c r="CP1780" s="71"/>
      <c r="CQ1780" s="71"/>
      <c r="CR1780" s="71"/>
      <c r="CS1780" s="71"/>
      <c r="CT1780" s="71"/>
      <c r="CU1780" s="71"/>
      <c r="CV1780" s="71"/>
      <c r="CW1780" s="71"/>
      <c r="CX1780" s="71"/>
      <c r="CY1780" s="71"/>
      <c r="CZ1780" s="71"/>
      <c r="DA1780" s="71"/>
      <c r="DB1780" s="71"/>
      <c r="DC1780" s="71"/>
      <c r="DD1780" s="71"/>
      <c r="DE1780" s="71"/>
      <c r="DF1780" s="71"/>
    </row>
    <row r="1781" spans="1:110" s="57" customFormat="1" ht="12.75" customHeight="1" x14ac:dyDescent="0.2">
      <c r="A1781" s="72"/>
      <c r="B1781" s="63" t="s">
        <v>143</v>
      </c>
      <c r="C1781" s="60" t="s">
        <v>20</v>
      </c>
      <c r="D1781" s="60"/>
      <c r="E1781" s="64">
        <f t="shared" si="20"/>
        <v>8.9999999999999993E-3</v>
      </c>
      <c r="F1781" s="64">
        <v>8.9999999999999993E-3</v>
      </c>
      <c r="G1781" s="70"/>
      <c r="H1781" s="60"/>
      <c r="L1781" s="58"/>
      <c r="M1781" s="58"/>
      <c r="N1781" s="58"/>
      <c r="O1781" s="58"/>
      <c r="P1781" s="58"/>
      <c r="Q1781" s="58"/>
      <c r="R1781" s="58"/>
      <c r="S1781" s="58"/>
      <c r="T1781" s="58"/>
      <c r="U1781" s="58"/>
      <c r="V1781" s="58"/>
      <c r="W1781" s="58"/>
      <c r="X1781" s="58"/>
      <c r="Y1781" s="58"/>
      <c r="Z1781" s="58"/>
      <c r="AA1781" s="58"/>
      <c r="AB1781" s="58"/>
      <c r="AC1781" s="58"/>
      <c r="AD1781" s="58"/>
      <c r="AE1781" s="58"/>
      <c r="AF1781" s="58"/>
      <c r="AG1781" s="58"/>
      <c r="AH1781" s="58"/>
      <c r="AI1781" s="58"/>
      <c r="AJ1781" s="58"/>
      <c r="AK1781" s="58"/>
      <c r="AL1781" s="58"/>
      <c r="AM1781" s="58"/>
      <c r="AN1781" s="58"/>
      <c r="AO1781" s="58"/>
      <c r="AP1781" s="58"/>
      <c r="AQ1781" s="58"/>
      <c r="AR1781" s="58"/>
      <c r="AS1781" s="58"/>
      <c r="AT1781" s="58"/>
      <c r="AU1781" s="58"/>
      <c r="AV1781" s="58"/>
      <c r="AW1781" s="58"/>
      <c r="AX1781" s="58"/>
      <c r="AY1781" s="58"/>
      <c r="AZ1781" s="58"/>
      <c r="BA1781" s="58"/>
      <c r="BB1781" s="58"/>
      <c r="BC1781" s="58"/>
      <c r="BD1781" s="58"/>
      <c r="BE1781" s="58"/>
      <c r="BF1781" s="58"/>
      <c r="BG1781" s="58"/>
      <c r="BH1781" s="58"/>
      <c r="BI1781" s="58"/>
      <c r="BJ1781" s="58"/>
      <c r="BK1781" s="58"/>
      <c r="BL1781" s="58"/>
      <c r="BM1781" s="58"/>
      <c r="BN1781" s="58"/>
      <c r="BO1781" s="58"/>
      <c r="BP1781" s="58"/>
      <c r="BQ1781" s="58"/>
      <c r="BR1781" s="58"/>
      <c r="BS1781" s="58"/>
      <c r="BT1781" s="58"/>
      <c r="BU1781" s="58"/>
      <c r="BV1781" s="58"/>
      <c r="BW1781" s="58"/>
      <c r="BX1781" s="58"/>
      <c r="BY1781" s="58"/>
      <c r="BZ1781" s="58"/>
      <c r="CA1781" s="58"/>
      <c r="CB1781" s="58"/>
      <c r="CC1781" s="58"/>
      <c r="CD1781" s="58"/>
      <c r="CE1781" s="58"/>
      <c r="CF1781" s="58"/>
      <c r="CG1781" s="58"/>
      <c r="CH1781" s="58"/>
      <c r="CI1781" s="58"/>
      <c r="CJ1781" s="58"/>
      <c r="CK1781" s="71"/>
      <c r="CL1781" s="71"/>
      <c r="CM1781" s="71"/>
      <c r="CN1781" s="71"/>
      <c r="CO1781" s="71"/>
      <c r="CP1781" s="71"/>
      <c r="CQ1781" s="71"/>
      <c r="CR1781" s="71"/>
      <c r="CS1781" s="71"/>
      <c r="CT1781" s="71"/>
      <c r="CU1781" s="71"/>
      <c r="CV1781" s="71"/>
      <c r="CW1781" s="71"/>
      <c r="CX1781" s="71"/>
      <c r="CY1781" s="71"/>
      <c r="CZ1781" s="71"/>
      <c r="DA1781" s="71"/>
      <c r="DB1781" s="71"/>
      <c r="DC1781" s="71"/>
      <c r="DD1781" s="71"/>
      <c r="DE1781" s="71"/>
      <c r="DF1781" s="71"/>
    </row>
    <row r="1782" spans="1:110" s="57" customFormat="1" ht="12.75" customHeight="1" x14ac:dyDescent="0.2">
      <c r="A1782" s="72"/>
      <c r="B1782" s="63"/>
      <c r="C1782" s="60" t="s">
        <v>17</v>
      </c>
      <c r="D1782" s="60"/>
      <c r="E1782" s="64">
        <f t="shared" si="20"/>
        <v>21.687999999999999</v>
      </c>
      <c r="F1782" s="64">
        <v>21.687999999999999</v>
      </c>
      <c r="G1782" s="70"/>
      <c r="H1782" s="60"/>
      <c r="L1782" s="58"/>
      <c r="M1782" s="58"/>
      <c r="N1782" s="58"/>
      <c r="O1782" s="58"/>
      <c r="P1782" s="58"/>
      <c r="Q1782" s="58"/>
      <c r="R1782" s="58"/>
      <c r="S1782" s="58"/>
      <c r="T1782" s="58"/>
      <c r="U1782" s="58"/>
      <c r="V1782" s="58"/>
      <c r="W1782" s="58"/>
      <c r="X1782" s="58"/>
      <c r="Y1782" s="58"/>
      <c r="Z1782" s="58"/>
      <c r="AA1782" s="58"/>
      <c r="AB1782" s="58"/>
      <c r="AC1782" s="58"/>
      <c r="AD1782" s="58"/>
      <c r="AE1782" s="58"/>
      <c r="AF1782" s="58"/>
      <c r="AG1782" s="58"/>
      <c r="AH1782" s="58"/>
      <c r="AI1782" s="58"/>
      <c r="AJ1782" s="58"/>
      <c r="AK1782" s="58"/>
      <c r="AL1782" s="58"/>
      <c r="AM1782" s="58"/>
      <c r="AN1782" s="58"/>
      <c r="AO1782" s="58"/>
      <c r="AP1782" s="58"/>
      <c r="AQ1782" s="58"/>
      <c r="AR1782" s="58"/>
      <c r="AS1782" s="58"/>
      <c r="AT1782" s="58"/>
      <c r="AU1782" s="58"/>
      <c r="AV1782" s="58"/>
      <c r="AW1782" s="58"/>
      <c r="AX1782" s="58"/>
      <c r="AY1782" s="58"/>
      <c r="AZ1782" s="58"/>
      <c r="BA1782" s="58"/>
      <c r="BB1782" s="58"/>
      <c r="BC1782" s="58"/>
      <c r="BD1782" s="58"/>
      <c r="BE1782" s="58"/>
      <c r="BF1782" s="58"/>
      <c r="BG1782" s="58"/>
      <c r="BH1782" s="58"/>
      <c r="BI1782" s="58"/>
      <c r="BJ1782" s="58"/>
      <c r="BK1782" s="58"/>
      <c r="BL1782" s="58"/>
      <c r="BM1782" s="58"/>
      <c r="BN1782" s="58"/>
      <c r="BO1782" s="58"/>
      <c r="BP1782" s="58"/>
      <c r="BQ1782" s="58"/>
      <c r="BR1782" s="58"/>
      <c r="BS1782" s="58"/>
      <c r="BT1782" s="58"/>
      <c r="BU1782" s="58"/>
      <c r="BV1782" s="58"/>
      <c r="BW1782" s="58"/>
      <c r="BX1782" s="58"/>
      <c r="BY1782" s="58"/>
      <c r="BZ1782" s="58"/>
      <c r="CA1782" s="58"/>
      <c r="CB1782" s="58"/>
      <c r="CC1782" s="58"/>
      <c r="CD1782" s="58"/>
      <c r="CE1782" s="58"/>
      <c r="CF1782" s="58"/>
      <c r="CG1782" s="58"/>
      <c r="CH1782" s="58"/>
      <c r="CI1782" s="58"/>
      <c r="CJ1782" s="58"/>
      <c r="CK1782" s="71"/>
      <c r="CL1782" s="71"/>
      <c r="CM1782" s="71"/>
      <c r="CN1782" s="71"/>
      <c r="CO1782" s="71"/>
      <c r="CP1782" s="71"/>
      <c r="CQ1782" s="71"/>
      <c r="CR1782" s="71"/>
      <c r="CS1782" s="71"/>
      <c r="CT1782" s="71"/>
      <c r="CU1782" s="71"/>
      <c r="CV1782" s="71"/>
      <c r="CW1782" s="71"/>
      <c r="CX1782" s="71"/>
      <c r="CY1782" s="71"/>
      <c r="CZ1782" s="71"/>
      <c r="DA1782" s="71"/>
      <c r="DB1782" s="71"/>
      <c r="DC1782" s="71"/>
      <c r="DD1782" s="71"/>
      <c r="DE1782" s="71"/>
      <c r="DF1782" s="71"/>
    </row>
    <row r="1783" spans="1:110" s="57" customFormat="1" ht="12.75" customHeight="1" x14ac:dyDescent="0.2">
      <c r="A1783" s="72"/>
      <c r="B1783" s="63" t="s">
        <v>145</v>
      </c>
      <c r="C1783" s="60" t="s">
        <v>20</v>
      </c>
      <c r="D1783" s="60"/>
      <c r="E1783" s="64">
        <f t="shared" si="20"/>
        <v>1.4999999999999999E-2</v>
      </c>
      <c r="F1783" s="64">
        <v>1.4999999999999999E-2</v>
      </c>
      <c r="G1783" s="70"/>
      <c r="H1783" s="60"/>
      <c r="L1783" s="58"/>
      <c r="M1783" s="58"/>
      <c r="N1783" s="58"/>
      <c r="O1783" s="58"/>
      <c r="P1783" s="58"/>
      <c r="Q1783" s="58"/>
      <c r="R1783" s="58"/>
      <c r="S1783" s="58"/>
      <c r="T1783" s="58"/>
      <c r="U1783" s="58"/>
      <c r="V1783" s="58"/>
      <c r="W1783" s="58"/>
      <c r="X1783" s="58"/>
      <c r="Y1783" s="58"/>
      <c r="Z1783" s="58"/>
      <c r="AA1783" s="58"/>
      <c r="AB1783" s="58"/>
      <c r="AC1783" s="58"/>
      <c r="AD1783" s="58"/>
      <c r="AE1783" s="58"/>
      <c r="AF1783" s="58"/>
      <c r="AG1783" s="58"/>
      <c r="AH1783" s="58"/>
      <c r="AI1783" s="58"/>
      <c r="AJ1783" s="58"/>
      <c r="AK1783" s="58"/>
      <c r="AL1783" s="58"/>
      <c r="AM1783" s="58"/>
      <c r="AN1783" s="58"/>
      <c r="AO1783" s="58"/>
      <c r="AP1783" s="58"/>
      <c r="AQ1783" s="58"/>
      <c r="AR1783" s="58"/>
      <c r="AS1783" s="58"/>
      <c r="AT1783" s="58"/>
      <c r="AU1783" s="58"/>
      <c r="AV1783" s="58"/>
      <c r="AW1783" s="58"/>
      <c r="AX1783" s="58"/>
      <c r="AY1783" s="58"/>
      <c r="AZ1783" s="58"/>
      <c r="BA1783" s="58"/>
      <c r="BB1783" s="58"/>
      <c r="BC1783" s="58"/>
      <c r="BD1783" s="58"/>
      <c r="BE1783" s="58"/>
      <c r="BF1783" s="58"/>
      <c r="BG1783" s="58"/>
      <c r="BH1783" s="58"/>
      <c r="BI1783" s="58"/>
      <c r="BJ1783" s="58"/>
      <c r="BK1783" s="58"/>
      <c r="BL1783" s="58"/>
      <c r="BM1783" s="58"/>
      <c r="BN1783" s="58"/>
      <c r="BO1783" s="58"/>
      <c r="BP1783" s="58"/>
      <c r="BQ1783" s="58"/>
      <c r="BR1783" s="58"/>
      <c r="BS1783" s="58"/>
      <c r="BT1783" s="58"/>
      <c r="BU1783" s="58"/>
      <c r="BV1783" s="58"/>
      <c r="BW1783" s="58"/>
      <c r="BX1783" s="58"/>
      <c r="BY1783" s="58"/>
      <c r="BZ1783" s="58"/>
      <c r="CA1783" s="58"/>
      <c r="CB1783" s="58"/>
      <c r="CC1783" s="58"/>
      <c r="CD1783" s="58"/>
      <c r="CE1783" s="58"/>
      <c r="CF1783" s="58"/>
      <c r="CG1783" s="58"/>
      <c r="CH1783" s="58"/>
      <c r="CI1783" s="58"/>
      <c r="CJ1783" s="58"/>
      <c r="CK1783" s="71"/>
      <c r="CL1783" s="71"/>
      <c r="CM1783" s="71"/>
      <c r="CN1783" s="71"/>
      <c r="CO1783" s="71"/>
      <c r="CP1783" s="71"/>
      <c r="CQ1783" s="71"/>
      <c r="CR1783" s="71"/>
      <c r="CS1783" s="71"/>
      <c r="CT1783" s="71"/>
      <c r="CU1783" s="71"/>
      <c r="CV1783" s="71"/>
      <c r="CW1783" s="71"/>
      <c r="CX1783" s="71"/>
      <c r="CY1783" s="71"/>
      <c r="CZ1783" s="71"/>
      <c r="DA1783" s="71"/>
      <c r="DB1783" s="71"/>
      <c r="DC1783" s="71"/>
      <c r="DD1783" s="71"/>
      <c r="DE1783" s="71"/>
      <c r="DF1783" s="71"/>
    </row>
    <row r="1784" spans="1:110" s="57" customFormat="1" ht="12.75" customHeight="1" x14ac:dyDescent="0.2">
      <c r="A1784" s="72"/>
      <c r="B1784" s="63"/>
      <c r="C1784" s="60" t="s">
        <v>17</v>
      </c>
      <c r="D1784" s="60"/>
      <c r="E1784" s="64">
        <f t="shared" si="20"/>
        <v>16.972000000000001</v>
      </c>
      <c r="F1784" s="64">
        <v>16.972000000000001</v>
      </c>
      <c r="G1784" s="70"/>
      <c r="H1784" s="60"/>
      <c r="L1784" s="58"/>
      <c r="M1784" s="58"/>
      <c r="N1784" s="58"/>
      <c r="O1784" s="58"/>
      <c r="P1784" s="58"/>
      <c r="Q1784" s="58"/>
      <c r="R1784" s="58"/>
      <c r="S1784" s="58"/>
      <c r="T1784" s="58"/>
      <c r="U1784" s="58"/>
      <c r="V1784" s="58"/>
      <c r="W1784" s="58"/>
      <c r="X1784" s="58"/>
      <c r="Y1784" s="58"/>
      <c r="Z1784" s="58"/>
      <c r="AA1784" s="58"/>
      <c r="AB1784" s="58"/>
      <c r="AC1784" s="58"/>
      <c r="AD1784" s="58"/>
      <c r="AE1784" s="58"/>
      <c r="AF1784" s="58"/>
      <c r="AG1784" s="58"/>
      <c r="AH1784" s="58"/>
      <c r="AI1784" s="58"/>
      <c r="AJ1784" s="58"/>
      <c r="AK1784" s="58"/>
      <c r="AL1784" s="58"/>
      <c r="AM1784" s="58"/>
      <c r="AN1784" s="58"/>
      <c r="AO1784" s="58"/>
      <c r="AP1784" s="58"/>
      <c r="AQ1784" s="58"/>
      <c r="AR1784" s="58"/>
      <c r="AS1784" s="58"/>
      <c r="AT1784" s="58"/>
      <c r="AU1784" s="58"/>
      <c r="AV1784" s="58"/>
      <c r="AW1784" s="58"/>
      <c r="AX1784" s="58"/>
      <c r="AY1784" s="58"/>
      <c r="AZ1784" s="58"/>
      <c r="BA1784" s="58"/>
      <c r="BB1784" s="58"/>
      <c r="BC1784" s="58"/>
      <c r="BD1784" s="58"/>
      <c r="BE1784" s="58"/>
      <c r="BF1784" s="58"/>
      <c r="BG1784" s="58"/>
      <c r="BH1784" s="58"/>
      <c r="BI1784" s="58"/>
      <c r="BJ1784" s="58"/>
      <c r="BK1784" s="58"/>
      <c r="BL1784" s="58"/>
      <c r="BM1784" s="58"/>
      <c r="BN1784" s="58"/>
      <c r="BO1784" s="58"/>
      <c r="BP1784" s="58"/>
      <c r="BQ1784" s="58"/>
      <c r="BR1784" s="58"/>
      <c r="BS1784" s="58"/>
      <c r="BT1784" s="58"/>
      <c r="BU1784" s="58"/>
      <c r="BV1784" s="58"/>
      <c r="BW1784" s="58"/>
      <c r="BX1784" s="58"/>
      <c r="BY1784" s="58"/>
      <c r="BZ1784" s="58"/>
      <c r="CA1784" s="58"/>
      <c r="CB1784" s="58"/>
      <c r="CC1784" s="58"/>
      <c r="CD1784" s="58"/>
      <c r="CE1784" s="58"/>
      <c r="CF1784" s="58"/>
      <c r="CG1784" s="58"/>
      <c r="CH1784" s="58"/>
      <c r="CI1784" s="58"/>
      <c r="CJ1784" s="58"/>
      <c r="CK1784" s="71"/>
      <c r="CL1784" s="71"/>
      <c r="CM1784" s="71"/>
      <c r="CN1784" s="71"/>
      <c r="CO1784" s="71"/>
      <c r="CP1784" s="71"/>
      <c r="CQ1784" s="71"/>
      <c r="CR1784" s="71"/>
      <c r="CS1784" s="71"/>
      <c r="CT1784" s="71"/>
      <c r="CU1784" s="71"/>
      <c r="CV1784" s="71"/>
      <c r="CW1784" s="71"/>
      <c r="CX1784" s="71"/>
      <c r="CY1784" s="71"/>
      <c r="CZ1784" s="71"/>
      <c r="DA1784" s="71"/>
      <c r="DB1784" s="71"/>
      <c r="DC1784" s="71"/>
      <c r="DD1784" s="71"/>
      <c r="DE1784" s="71"/>
      <c r="DF1784" s="71"/>
    </row>
    <row r="1785" spans="1:110" s="57" customFormat="1" ht="12.75" customHeight="1" x14ac:dyDescent="0.2">
      <c r="A1785" s="72"/>
      <c r="B1785" s="67" t="s">
        <v>147</v>
      </c>
      <c r="C1785" s="60" t="s">
        <v>148</v>
      </c>
      <c r="D1785" s="60"/>
      <c r="E1785" s="64">
        <f t="shared" si="20"/>
        <v>0</v>
      </c>
      <c r="F1785" s="64"/>
      <c r="G1785" s="70"/>
      <c r="H1785" s="60"/>
      <c r="L1785" s="58"/>
      <c r="M1785" s="58"/>
      <c r="N1785" s="58"/>
      <c r="O1785" s="58"/>
      <c r="P1785" s="58"/>
      <c r="Q1785" s="58"/>
      <c r="R1785" s="58"/>
      <c r="S1785" s="58"/>
      <c r="T1785" s="58"/>
      <c r="U1785" s="58"/>
      <c r="V1785" s="58"/>
      <c r="W1785" s="58"/>
      <c r="X1785" s="58"/>
      <c r="Y1785" s="58"/>
      <c r="Z1785" s="58"/>
      <c r="AA1785" s="58"/>
      <c r="AB1785" s="58"/>
      <c r="AC1785" s="58"/>
      <c r="AD1785" s="58"/>
      <c r="AE1785" s="58"/>
      <c r="AF1785" s="58"/>
      <c r="AG1785" s="58"/>
      <c r="AH1785" s="58"/>
      <c r="AI1785" s="58"/>
      <c r="AJ1785" s="58"/>
      <c r="AK1785" s="58"/>
      <c r="AL1785" s="58"/>
      <c r="AM1785" s="58"/>
      <c r="AN1785" s="58"/>
      <c r="AO1785" s="58"/>
      <c r="AP1785" s="58"/>
      <c r="AQ1785" s="58"/>
      <c r="AR1785" s="58"/>
      <c r="AS1785" s="58"/>
      <c r="AT1785" s="58"/>
      <c r="AU1785" s="58"/>
      <c r="AV1785" s="58"/>
      <c r="AW1785" s="58"/>
      <c r="AX1785" s="58"/>
      <c r="AY1785" s="58"/>
      <c r="AZ1785" s="58"/>
      <c r="BA1785" s="58"/>
      <c r="BB1785" s="58"/>
      <c r="BC1785" s="58"/>
      <c r="BD1785" s="58"/>
      <c r="BE1785" s="58"/>
      <c r="BF1785" s="58"/>
      <c r="BG1785" s="58"/>
      <c r="BH1785" s="58"/>
      <c r="BI1785" s="58"/>
      <c r="BJ1785" s="58"/>
      <c r="BK1785" s="58"/>
      <c r="BL1785" s="58"/>
      <c r="BM1785" s="58"/>
      <c r="BN1785" s="58"/>
      <c r="BO1785" s="58"/>
      <c r="BP1785" s="58"/>
      <c r="BQ1785" s="58"/>
      <c r="BR1785" s="58"/>
      <c r="BS1785" s="58"/>
      <c r="BT1785" s="58"/>
      <c r="BU1785" s="58"/>
      <c r="BV1785" s="58"/>
      <c r="BW1785" s="58"/>
      <c r="BX1785" s="58"/>
      <c r="BY1785" s="58"/>
      <c r="BZ1785" s="58"/>
      <c r="CA1785" s="58"/>
      <c r="CB1785" s="58"/>
      <c r="CC1785" s="58"/>
      <c r="CD1785" s="58"/>
      <c r="CE1785" s="58"/>
      <c r="CF1785" s="58"/>
      <c r="CG1785" s="58"/>
      <c r="CH1785" s="58"/>
      <c r="CI1785" s="58"/>
      <c r="CJ1785" s="58"/>
      <c r="CK1785" s="71"/>
      <c r="CL1785" s="71"/>
      <c r="CM1785" s="71"/>
      <c r="CN1785" s="71"/>
      <c r="CO1785" s="71"/>
      <c r="CP1785" s="71"/>
      <c r="CQ1785" s="71"/>
      <c r="CR1785" s="71"/>
      <c r="CS1785" s="71"/>
      <c r="CT1785" s="71"/>
      <c r="CU1785" s="71"/>
      <c r="CV1785" s="71"/>
      <c r="CW1785" s="71"/>
      <c r="CX1785" s="71"/>
      <c r="CY1785" s="71"/>
      <c r="CZ1785" s="71"/>
      <c r="DA1785" s="71"/>
      <c r="DB1785" s="71"/>
      <c r="DC1785" s="71"/>
      <c r="DD1785" s="71"/>
      <c r="DE1785" s="71"/>
      <c r="DF1785" s="71"/>
    </row>
    <row r="1786" spans="1:110" s="57" customFormat="1" ht="12.75" customHeight="1" x14ac:dyDescent="0.2">
      <c r="A1786" s="72"/>
      <c r="B1786" s="67"/>
      <c r="C1786" s="60" t="s">
        <v>17</v>
      </c>
      <c r="D1786" s="60"/>
      <c r="E1786" s="64">
        <f t="shared" si="20"/>
        <v>0</v>
      </c>
      <c r="F1786" s="64"/>
      <c r="G1786" s="70"/>
      <c r="H1786" s="60"/>
      <c r="L1786" s="58"/>
      <c r="M1786" s="58"/>
      <c r="N1786" s="58"/>
      <c r="O1786" s="58"/>
      <c r="P1786" s="58"/>
      <c r="Q1786" s="58"/>
      <c r="R1786" s="58"/>
      <c r="S1786" s="58"/>
      <c r="T1786" s="58"/>
      <c r="U1786" s="58"/>
      <c r="V1786" s="58"/>
      <c r="W1786" s="58"/>
      <c r="X1786" s="58"/>
      <c r="Y1786" s="58"/>
      <c r="Z1786" s="58"/>
      <c r="AA1786" s="58"/>
      <c r="AB1786" s="58"/>
      <c r="AC1786" s="58"/>
      <c r="AD1786" s="58"/>
      <c r="AE1786" s="58"/>
      <c r="AF1786" s="58"/>
      <c r="AG1786" s="58"/>
      <c r="AH1786" s="58"/>
      <c r="AI1786" s="58"/>
      <c r="AJ1786" s="58"/>
      <c r="AK1786" s="58"/>
      <c r="AL1786" s="58"/>
      <c r="AM1786" s="58"/>
      <c r="AN1786" s="58"/>
      <c r="AO1786" s="58"/>
      <c r="AP1786" s="58"/>
      <c r="AQ1786" s="58"/>
      <c r="AR1786" s="58"/>
      <c r="AS1786" s="58"/>
      <c r="AT1786" s="58"/>
      <c r="AU1786" s="58"/>
      <c r="AV1786" s="58"/>
      <c r="AW1786" s="58"/>
      <c r="AX1786" s="58"/>
      <c r="AY1786" s="58"/>
      <c r="AZ1786" s="58"/>
      <c r="BA1786" s="58"/>
      <c r="BB1786" s="58"/>
      <c r="BC1786" s="58"/>
      <c r="BD1786" s="58"/>
      <c r="BE1786" s="58"/>
      <c r="BF1786" s="58"/>
      <c r="BG1786" s="58"/>
      <c r="BH1786" s="58"/>
      <c r="BI1786" s="58"/>
      <c r="BJ1786" s="58"/>
      <c r="BK1786" s="58"/>
      <c r="BL1786" s="58"/>
      <c r="BM1786" s="58"/>
      <c r="BN1786" s="58"/>
      <c r="BO1786" s="58"/>
      <c r="BP1786" s="58"/>
      <c r="BQ1786" s="58"/>
      <c r="BR1786" s="58"/>
      <c r="BS1786" s="58"/>
      <c r="BT1786" s="58"/>
      <c r="BU1786" s="58"/>
      <c r="BV1786" s="58"/>
      <c r="BW1786" s="58"/>
      <c r="BX1786" s="58"/>
      <c r="BY1786" s="58"/>
      <c r="BZ1786" s="58"/>
      <c r="CA1786" s="58"/>
      <c r="CB1786" s="58"/>
      <c r="CC1786" s="58"/>
      <c r="CD1786" s="58"/>
      <c r="CE1786" s="58"/>
      <c r="CF1786" s="58"/>
      <c r="CG1786" s="58"/>
      <c r="CH1786" s="58"/>
      <c r="CI1786" s="58"/>
      <c r="CJ1786" s="58"/>
      <c r="CK1786" s="71"/>
      <c r="CL1786" s="71"/>
      <c r="CM1786" s="71"/>
      <c r="CN1786" s="71"/>
      <c r="CO1786" s="71"/>
      <c r="CP1786" s="71"/>
      <c r="CQ1786" s="71"/>
      <c r="CR1786" s="71"/>
      <c r="CS1786" s="71"/>
      <c r="CT1786" s="71"/>
      <c r="CU1786" s="71"/>
      <c r="CV1786" s="71"/>
      <c r="CW1786" s="71"/>
      <c r="CX1786" s="71"/>
      <c r="CY1786" s="71"/>
      <c r="CZ1786" s="71"/>
      <c r="DA1786" s="71"/>
      <c r="DB1786" s="71"/>
      <c r="DC1786" s="71"/>
      <c r="DD1786" s="71"/>
      <c r="DE1786" s="71"/>
      <c r="DF1786" s="71"/>
    </row>
    <row r="1787" spans="1:110" s="57" customFormat="1" ht="12.75" customHeight="1" x14ac:dyDescent="0.2">
      <c r="A1787" s="72"/>
      <c r="B1787" s="63" t="s">
        <v>150</v>
      </c>
      <c r="C1787" s="60" t="s">
        <v>64</v>
      </c>
      <c r="D1787" s="68"/>
      <c r="E1787" s="64">
        <f t="shared" si="20"/>
        <v>0</v>
      </c>
      <c r="F1787" s="64"/>
      <c r="G1787" s="70"/>
      <c r="H1787" s="68"/>
      <c r="L1787" s="58"/>
      <c r="M1787" s="58"/>
      <c r="N1787" s="58"/>
      <c r="O1787" s="58"/>
      <c r="P1787" s="58"/>
      <c r="Q1787" s="58"/>
      <c r="R1787" s="58"/>
      <c r="S1787" s="58"/>
      <c r="T1787" s="58"/>
      <c r="U1787" s="58"/>
      <c r="V1787" s="58"/>
      <c r="W1787" s="58"/>
      <c r="X1787" s="58"/>
      <c r="Y1787" s="58"/>
      <c r="Z1787" s="58"/>
      <c r="AA1787" s="58"/>
      <c r="AB1787" s="58"/>
      <c r="AC1787" s="58"/>
      <c r="AD1787" s="58"/>
      <c r="AE1787" s="58"/>
      <c r="AF1787" s="58"/>
      <c r="AG1787" s="58"/>
      <c r="AH1787" s="58"/>
      <c r="AI1787" s="58"/>
      <c r="AJ1787" s="58"/>
      <c r="AK1787" s="58"/>
      <c r="AL1787" s="58"/>
      <c r="AM1787" s="58"/>
      <c r="AN1787" s="58"/>
      <c r="AO1787" s="58"/>
      <c r="AP1787" s="58"/>
      <c r="AQ1787" s="58"/>
      <c r="AR1787" s="58"/>
      <c r="AS1787" s="58"/>
      <c r="AT1787" s="58"/>
      <c r="AU1787" s="58"/>
      <c r="AV1787" s="58"/>
      <c r="AW1787" s="58"/>
      <c r="AX1787" s="58"/>
      <c r="AY1787" s="58"/>
      <c r="AZ1787" s="58"/>
      <c r="BA1787" s="58"/>
      <c r="BB1787" s="58"/>
      <c r="BC1787" s="58"/>
      <c r="BD1787" s="58"/>
      <c r="BE1787" s="58"/>
      <c r="BF1787" s="58"/>
      <c r="BG1787" s="58"/>
      <c r="BH1787" s="58"/>
      <c r="BI1787" s="58"/>
      <c r="BJ1787" s="58"/>
      <c r="BK1787" s="58"/>
      <c r="BL1787" s="58"/>
      <c r="BM1787" s="58"/>
      <c r="BN1787" s="58"/>
      <c r="BO1787" s="58"/>
      <c r="BP1787" s="58"/>
      <c r="BQ1787" s="58"/>
      <c r="BR1787" s="58"/>
      <c r="BS1787" s="58"/>
      <c r="BT1787" s="58"/>
      <c r="BU1787" s="58"/>
      <c r="BV1787" s="58"/>
      <c r="BW1787" s="58"/>
      <c r="BX1787" s="58"/>
      <c r="BY1787" s="58"/>
      <c r="BZ1787" s="58"/>
      <c r="CA1787" s="58"/>
      <c r="CB1787" s="58"/>
      <c r="CC1787" s="58"/>
      <c r="CD1787" s="58"/>
      <c r="CE1787" s="58"/>
      <c r="CF1787" s="58"/>
      <c r="CG1787" s="58"/>
      <c r="CH1787" s="58"/>
      <c r="CI1787" s="58"/>
      <c r="CJ1787" s="58"/>
      <c r="CK1787" s="71"/>
      <c r="CL1787" s="71"/>
      <c r="CM1787" s="71"/>
      <c r="CN1787" s="71"/>
      <c r="CO1787" s="71"/>
      <c r="CP1787" s="71"/>
      <c r="CQ1787" s="71"/>
      <c r="CR1787" s="71"/>
      <c r="CS1787" s="71"/>
      <c r="CT1787" s="71"/>
      <c r="CU1787" s="71"/>
      <c r="CV1787" s="71"/>
      <c r="CW1787" s="71"/>
      <c r="CX1787" s="71"/>
      <c r="CY1787" s="71"/>
      <c r="CZ1787" s="71"/>
      <c r="DA1787" s="71"/>
      <c r="DB1787" s="71"/>
      <c r="DC1787" s="71"/>
      <c r="DD1787" s="71"/>
      <c r="DE1787" s="71"/>
      <c r="DF1787" s="71"/>
    </row>
    <row r="1788" spans="1:110" s="57" customFormat="1" ht="12.75" customHeight="1" x14ac:dyDescent="0.2">
      <c r="A1788" s="76"/>
      <c r="B1788" s="63"/>
      <c r="C1788" s="60" t="s">
        <v>17</v>
      </c>
      <c r="D1788" s="68"/>
      <c r="E1788" s="64">
        <f t="shared" si="20"/>
        <v>0</v>
      </c>
      <c r="F1788" s="64"/>
      <c r="G1788" s="70"/>
      <c r="H1788" s="68"/>
      <c r="L1788" s="58"/>
      <c r="M1788" s="58"/>
      <c r="N1788" s="58"/>
      <c r="O1788" s="58"/>
      <c r="P1788" s="58"/>
      <c r="Q1788" s="58"/>
      <c r="R1788" s="58"/>
      <c r="S1788" s="58"/>
      <c r="T1788" s="58"/>
      <c r="U1788" s="58"/>
      <c r="V1788" s="58"/>
      <c r="W1788" s="58"/>
      <c r="X1788" s="58"/>
      <c r="Y1788" s="58"/>
      <c r="Z1788" s="58"/>
      <c r="AA1788" s="58"/>
      <c r="AB1788" s="58"/>
      <c r="AC1788" s="58"/>
      <c r="AD1788" s="58"/>
      <c r="AE1788" s="58"/>
      <c r="AF1788" s="58"/>
      <c r="AG1788" s="58"/>
      <c r="AH1788" s="58"/>
      <c r="AI1788" s="58"/>
      <c r="AJ1788" s="58"/>
      <c r="AK1788" s="58"/>
      <c r="AL1788" s="58"/>
      <c r="AM1788" s="58"/>
      <c r="AN1788" s="58"/>
      <c r="AO1788" s="58"/>
      <c r="AP1788" s="58"/>
      <c r="AQ1788" s="58"/>
      <c r="AR1788" s="58"/>
      <c r="AS1788" s="58"/>
      <c r="AT1788" s="58"/>
      <c r="AU1788" s="58"/>
      <c r="AV1788" s="58"/>
      <c r="AW1788" s="58"/>
      <c r="AX1788" s="58"/>
      <c r="AY1788" s="58"/>
      <c r="AZ1788" s="58"/>
      <c r="BA1788" s="58"/>
      <c r="BB1788" s="58"/>
      <c r="BC1788" s="58"/>
      <c r="BD1788" s="58"/>
      <c r="BE1788" s="58"/>
      <c r="BF1788" s="58"/>
      <c r="BG1788" s="58"/>
      <c r="BH1788" s="58"/>
      <c r="BI1788" s="58"/>
      <c r="BJ1788" s="58"/>
      <c r="BK1788" s="58"/>
      <c r="BL1788" s="58"/>
      <c r="BM1788" s="58"/>
      <c r="BN1788" s="58"/>
      <c r="BO1788" s="58"/>
      <c r="BP1788" s="58"/>
      <c r="BQ1788" s="58"/>
      <c r="BR1788" s="58"/>
      <c r="BS1788" s="58"/>
      <c r="BT1788" s="58"/>
      <c r="BU1788" s="58"/>
      <c r="BV1788" s="58"/>
      <c r="BW1788" s="58"/>
      <c r="BX1788" s="58"/>
      <c r="BY1788" s="58"/>
      <c r="BZ1788" s="58"/>
      <c r="CA1788" s="58"/>
      <c r="CB1788" s="58"/>
      <c r="CC1788" s="58"/>
      <c r="CD1788" s="58"/>
      <c r="CE1788" s="58"/>
      <c r="CF1788" s="58"/>
      <c r="CG1788" s="58"/>
      <c r="CH1788" s="58"/>
      <c r="CI1788" s="58"/>
      <c r="CJ1788" s="58"/>
      <c r="CK1788" s="71"/>
      <c r="CL1788" s="71"/>
      <c r="CM1788" s="71"/>
      <c r="CN1788" s="71"/>
      <c r="CO1788" s="71"/>
      <c r="CP1788" s="71"/>
      <c r="CQ1788" s="71"/>
      <c r="CR1788" s="71"/>
      <c r="CS1788" s="71"/>
      <c r="CT1788" s="71"/>
      <c r="CU1788" s="71"/>
      <c r="CV1788" s="71"/>
      <c r="CW1788" s="71"/>
      <c r="CX1788" s="71"/>
      <c r="CY1788" s="71"/>
      <c r="CZ1788" s="71"/>
      <c r="DA1788" s="71"/>
      <c r="DB1788" s="71"/>
      <c r="DC1788" s="71"/>
      <c r="DD1788" s="71"/>
      <c r="DE1788" s="71"/>
      <c r="DF1788" s="71"/>
    </row>
    <row r="1789" spans="1:110" s="3" customFormat="1" ht="12.75" customHeight="1" x14ac:dyDescent="0.2">
      <c r="A1789" s="12" t="s">
        <v>36</v>
      </c>
      <c r="B1789" s="90" t="s">
        <v>241</v>
      </c>
      <c r="C1789" s="60" t="s">
        <v>20</v>
      </c>
      <c r="D1789" s="60"/>
      <c r="E1789" s="91">
        <f t="shared" ref="E1789:E1803" si="21">F1789+G1789</f>
        <v>36.418999999999997</v>
      </c>
      <c r="F1789" s="91"/>
      <c r="G1789" s="91">
        <f>G1792+G1795+G1798+G1801+G1804+G1807+G1810+G1813+G1816+G1819+G1822+G1825+G1828+G1831+G1834+G1837+G1840+G1843+G1846+G1849+G1852+G1855+G1858+G1861+G1864+G1867+G1870+G1873+G1876+G1879+G1882+G1885+G1888+G1891+G1894+G1897+G1900+G1903+G1906+G1909+G1912+G1915+G1918+G1921+G1924+G1927+G1930+G1933+G1936+G1939+G1942+G1945+G1948+G1951+G1954+G1957+G1960+G1963+G1966+G1969+G1972+G1975+G1978+G1981+G1984+G1987</f>
        <v>36.418999999999997</v>
      </c>
      <c r="H1789" s="61"/>
      <c r="I1789" s="92"/>
      <c r="J1789" s="92"/>
      <c r="K1789" s="92"/>
      <c r="L1789" s="92"/>
      <c r="M1789" s="92"/>
      <c r="N1789" s="92"/>
      <c r="O1789" s="92"/>
      <c r="P1789" s="5"/>
      <c r="Q1789" s="5"/>
      <c r="R1789" s="5"/>
      <c r="S1789" s="6"/>
      <c r="T1789" s="6"/>
      <c r="U1789" s="6"/>
      <c r="V1789" s="6"/>
      <c r="W1789" s="6"/>
      <c r="X1789" s="6"/>
      <c r="Y1789" s="6"/>
      <c r="Z1789" s="6"/>
      <c r="AA1789" s="6"/>
      <c r="AB1789" s="6"/>
      <c r="AC1789" s="6"/>
      <c r="AD1789" s="6"/>
      <c r="AE1789" s="6"/>
      <c r="AF1789" s="6"/>
      <c r="AG1789" s="6"/>
      <c r="AH1789" s="6"/>
      <c r="AI1789" s="6"/>
      <c r="AJ1789" s="6"/>
      <c r="AK1789" s="6"/>
      <c r="AL1789" s="6"/>
      <c r="AM1789" s="6"/>
      <c r="AN1789" s="6"/>
      <c r="AO1789" s="6"/>
      <c r="AP1789" s="6"/>
      <c r="AQ1789" s="6"/>
      <c r="AR1789" s="6"/>
      <c r="AS1789" s="6"/>
      <c r="AT1789" s="6"/>
      <c r="AU1789" s="6"/>
      <c r="AV1789" s="6"/>
      <c r="AW1789" s="6"/>
      <c r="AX1789" s="6"/>
      <c r="AY1789" s="6"/>
      <c r="AZ1789" s="6"/>
      <c r="BA1789" s="6"/>
      <c r="BB1789" s="6"/>
      <c r="BC1789" s="6"/>
      <c r="BD1789" s="6"/>
      <c r="BE1789" s="6"/>
      <c r="BF1789" s="6"/>
      <c r="BG1789" s="6"/>
      <c r="BH1789" s="6"/>
      <c r="BI1789" s="6"/>
      <c r="BJ1789" s="6"/>
      <c r="BK1789" s="6"/>
      <c r="BL1789" s="6"/>
      <c r="BM1789" s="6"/>
      <c r="BN1789" s="6"/>
      <c r="BO1789" s="6"/>
      <c r="BP1789" s="6"/>
      <c r="BQ1789" s="6"/>
      <c r="BR1789" s="6"/>
      <c r="BS1789" s="6"/>
      <c r="BT1789" s="6"/>
      <c r="BU1789" s="6"/>
      <c r="BV1789" s="6"/>
      <c r="BW1789" s="6"/>
      <c r="BX1789" s="6"/>
      <c r="BY1789" s="6"/>
      <c r="BZ1789" s="6"/>
      <c r="CA1789" s="6"/>
      <c r="CB1789" s="6"/>
      <c r="CC1789" s="6"/>
      <c r="CD1789" s="6"/>
      <c r="CE1789" s="6"/>
      <c r="CF1789" s="6"/>
      <c r="CG1789" s="6"/>
      <c r="CH1789" s="6"/>
      <c r="CI1789" s="6"/>
      <c r="CJ1789" s="6"/>
      <c r="CK1789" s="6"/>
      <c r="CL1789" s="6"/>
      <c r="CM1789" s="6"/>
      <c r="CN1789" s="6"/>
      <c r="CO1789" s="6"/>
      <c r="CP1789" s="6"/>
      <c r="CQ1789" s="6"/>
    </row>
    <row r="1790" spans="1:110" s="3" customFormat="1" ht="12.75" customHeight="1" x14ac:dyDescent="0.2">
      <c r="A1790" s="12"/>
      <c r="B1790" s="93"/>
      <c r="C1790" s="60" t="s">
        <v>242</v>
      </c>
      <c r="D1790" s="60"/>
      <c r="E1790" s="91">
        <f t="shared" si="21"/>
        <v>66</v>
      </c>
      <c r="F1790" s="91"/>
      <c r="G1790" s="91">
        <f t="shared" ref="G1790:G1791" si="22">G1793+G1796+G1799+G1802+G1805+G1808+G1811+G1814+G1817+G1820+G1823+G1826+G1829+G1832+G1835+G1838+G1841+G1844+G1847+G1850+G1853+G1856+G1859+G1862+G1865+G1868+G1871+G1874+G1877+G1880+G1883+G1886+G1889+G1892+G1895+G1898+G1901+G1904+G1907+G1910+G1913+G1916+G1919+G1922+G1925+G1928+G1931+G1934+G1937+G1940+G1943+G1946+G1949+G1952+G1955+G1958+G1961+G1964+G1967+G1970+G1973+G1976+G1979+G1982+G1985+G1988</f>
        <v>66</v>
      </c>
      <c r="H1790" s="61"/>
      <c r="I1790" s="92"/>
      <c r="J1790" s="92"/>
      <c r="K1790" s="92"/>
      <c r="L1790" s="92"/>
      <c r="M1790" s="92"/>
      <c r="N1790" s="92"/>
      <c r="O1790" s="92"/>
      <c r="P1790" s="5"/>
      <c r="Q1790" s="5"/>
      <c r="R1790" s="5"/>
      <c r="S1790" s="6"/>
      <c r="T1790" s="6"/>
      <c r="U1790" s="6"/>
      <c r="V1790" s="6"/>
      <c r="W1790" s="6"/>
      <c r="X1790" s="6"/>
      <c r="Y1790" s="6"/>
      <c r="Z1790" s="6"/>
      <c r="AA1790" s="6"/>
      <c r="AB1790" s="6"/>
      <c r="AC1790" s="6"/>
      <c r="AD1790" s="6"/>
      <c r="AE1790" s="6"/>
      <c r="AF1790" s="6"/>
      <c r="AG1790" s="6"/>
      <c r="AH1790" s="6"/>
      <c r="AI1790" s="6"/>
      <c r="AJ1790" s="6"/>
      <c r="AK1790" s="6"/>
      <c r="AL1790" s="6"/>
      <c r="AM1790" s="6"/>
      <c r="AN1790" s="6"/>
      <c r="AO1790" s="6"/>
      <c r="AP1790" s="6"/>
      <c r="AQ1790" s="6"/>
      <c r="AR1790" s="6"/>
      <c r="AS1790" s="6"/>
      <c r="AT1790" s="6"/>
      <c r="AU1790" s="6"/>
      <c r="AV1790" s="6"/>
      <c r="AW1790" s="6"/>
      <c r="AX1790" s="6"/>
      <c r="AY1790" s="6"/>
      <c r="AZ1790" s="6"/>
      <c r="BA1790" s="6"/>
      <c r="BB1790" s="6"/>
      <c r="BC1790" s="6"/>
      <c r="BD1790" s="6"/>
      <c r="BE1790" s="6"/>
      <c r="BF1790" s="6"/>
      <c r="BG1790" s="6"/>
      <c r="BH1790" s="6"/>
      <c r="BI1790" s="6"/>
      <c r="BJ1790" s="6"/>
      <c r="BK1790" s="6"/>
      <c r="BL1790" s="6"/>
      <c r="BM1790" s="6"/>
      <c r="BN1790" s="6"/>
      <c r="BO1790" s="6"/>
      <c r="BP1790" s="6"/>
      <c r="BQ1790" s="6"/>
      <c r="BR1790" s="6"/>
      <c r="BS1790" s="6"/>
      <c r="BT1790" s="6"/>
      <c r="BU1790" s="6"/>
      <c r="BV1790" s="6"/>
      <c r="BW1790" s="6"/>
      <c r="BX1790" s="6"/>
      <c r="BY1790" s="6"/>
      <c r="BZ1790" s="6"/>
      <c r="CA1790" s="6"/>
      <c r="CB1790" s="6"/>
      <c r="CC1790" s="6"/>
      <c r="CD1790" s="6"/>
      <c r="CE1790" s="6"/>
      <c r="CF1790" s="6"/>
      <c r="CG1790" s="6"/>
      <c r="CH1790" s="6"/>
      <c r="CI1790" s="6"/>
      <c r="CJ1790" s="6"/>
      <c r="CK1790" s="6"/>
      <c r="CL1790" s="6"/>
      <c r="CM1790" s="6"/>
      <c r="CN1790" s="6"/>
      <c r="CO1790" s="6"/>
      <c r="CP1790" s="6"/>
      <c r="CQ1790" s="6"/>
    </row>
    <row r="1791" spans="1:110" s="3" customFormat="1" ht="12.75" customHeight="1" x14ac:dyDescent="0.2">
      <c r="A1791" s="12"/>
      <c r="B1791" s="93"/>
      <c r="C1791" s="60" t="s">
        <v>17</v>
      </c>
      <c r="D1791" s="60"/>
      <c r="E1791" s="91">
        <f t="shared" si="21"/>
        <v>14970.287000000002</v>
      </c>
      <c r="F1791" s="91"/>
      <c r="G1791" s="91">
        <f t="shared" si="22"/>
        <v>14970.287000000002</v>
      </c>
      <c r="H1791" s="61"/>
      <c r="I1791" s="92"/>
      <c r="J1791" s="92"/>
      <c r="K1791" s="92"/>
      <c r="L1791" s="92"/>
      <c r="M1791" s="92"/>
      <c r="N1791" s="92"/>
      <c r="O1791" s="92"/>
      <c r="P1791" s="5"/>
      <c r="Q1791" s="5"/>
      <c r="R1791" s="5"/>
      <c r="S1791" s="6"/>
      <c r="T1791" s="6"/>
      <c r="U1791" s="6"/>
      <c r="V1791" s="6"/>
      <c r="W1791" s="6"/>
      <c r="X1791" s="6"/>
      <c r="Y1791" s="6"/>
      <c r="Z1791" s="6"/>
      <c r="AA1791" s="6"/>
      <c r="AB1791" s="6"/>
      <c r="AC1791" s="6"/>
      <c r="AD1791" s="6"/>
      <c r="AE1791" s="6"/>
      <c r="AF1791" s="6"/>
      <c r="AG1791" s="6"/>
      <c r="AH1791" s="6"/>
      <c r="AI1791" s="6"/>
      <c r="AJ1791" s="6"/>
      <c r="AK1791" s="6"/>
      <c r="AL1791" s="6"/>
      <c r="AM1791" s="6"/>
      <c r="AN1791" s="6"/>
      <c r="AO1791" s="6"/>
      <c r="AP1791" s="6"/>
      <c r="AQ1791" s="6"/>
      <c r="AR1791" s="6"/>
      <c r="AS1791" s="6"/>
      <c r="AT1791" s="6"/>
      <c r="AU1791" s="6"/>
      <c r="AV1791" s="6"/>
      <c r="AW1791" s="6"/>
      <c r="AX1791" s="6"/>
      <c r="AY1791" s="6"/>
      <c r="AZ1791" s="6"/>
      <c r="BA1791" s="6"/>
      <c r="BB1791" s="6"/>
      <c r="BC1791" s="6"/>
      <c r="BD1791" s="6"/>
      <c r="BE1791" s="6"/>
      <c r="BF1791" s="6"/>
      <c r="BG1791" s="6"/>
      <c r="BH1791" s="6"/>
      <c r="BI1791" s="6"/>
      <c r="BJ1791" s="6"/>
      <c r="BK1791" s="6"/>
      <c r="BL1791" s="6"/>
      <c r="BM1791" s="6"/>
      <c r="BN1791" s="6"/>
      <c r="BO1791" s="6"/>
      <c r="BP1791" s="6"/>
      <c r="BQ1791" s="6"/>
      <c r="BR1791" s="6"/>
      <c r="BS1791" s="6"/>
      <c r="BT1791" s="6"/>
      <c r="BU1791" s="6"/>
      <c r="BV1791" s="6"/>
      <c r="BW1791" s="6"/>
      <c r="BX1791" s="6"/>
      <c r="BY1791" s="6"/>
      <c r="BZ1791" s="6"/>
      <c r="CA1791" s="6"/>
      <c r="CB1791" s="6"/>
      <c r="CC1791" s="6"/>
      <c r="CD1791" s="6"/>
      <c r="CE1791" s="6"/>
      <c r="CF1791" s="6"/>
      <c r="CG1791" s="6"/>
      <c r="CH1791" s="6"/>
      <c r="CI1791" s="6"/>
      <c r="CJ1791" s="6"/>
      <c r="CK1791" s="6"/>
      <c r="CL1791" s="6"/>
      <c r="CM1791" s="6"/>
      <c r="CN1791" s="6"/>
      <c r="CO1791" s="6"/>
      <c r="CP1791" s="6"/>
      <c r="CQ1791" s="6"/>
    </row>
    <row r="1792" spans="1:110" s="102" customFormat="1" ht="12.75" customHeight="1" x14ac:dyDescent="0.25">
      <c r="A1792" s="94"/>
      <c r="B1792" s="95" t="s">
        <v>243</v>
      </c>
      <c r="C1792" s="60" t="s">
        <v>20</v>
      </c>
      <c r="D1792" s="96"/>
      <c r="E1792" s="97">
        <f t="shared" si="21"/>
        <v>0.46100000000000002</v>
      </c>
      <c r="F1792" s="97"/>
      <c r="G1792" s="98">
        <v>0.46100000000000002</v>
      </c>
      <c r="H1792" s="99"/>
      <c r="I1792" s="100"/>
      <c r="J1792" s="100"/>
      <c r="K1792" s="101"/>
    </row>
    <row r="1793" spans="1:15" s="106" customFormat="1" ht="12.75" customHeight="1" x14ac:dyDescent="0.25">
      <c r="A1793" s="94"/>
      <c r="B1793" s="103"/>
      <c r="C1793" s="60" t="s">
        <v>242</v>
      </c>
      <c r="D1793" s="96"/>
      <c r="E1793" s="97">
        <f t="shared" si="21"/>
        <v>1</v>
      </c>
      <c r="F1793" s="97"/>
      <c r="G1793" s="98">
        <v>1</v>
      </c>
      <c r="H1793" s="104"/>
      <c r="I1793" s="100"/>
      <c r="J1793" s="100"/>
      <c r="K1793" s="105"/>
    </row>
    <row r="1794" spans="1:15" s="110" customFormat="1" ht="12.75" customHeight="1" x14ac:dyDescent="0.25">
      <c r="A1794" s="94"/>
      <c r="B1794" s="99"/>
      <c r="C1794" s="60" t="s">
        <v>17</v>
      </c>
      <c r="D1794" s="97"/>
      <c r="E1794" s="97">
        <f t="shared" si="21"/>
        <v>222.43899999999999</v>
      </c>
      <c r="F1794" s="107"/>
      <c r="G1794" s="98">
        <v>222.43899999999999</v>
      </c>
      <c r="H1794" s="104"/>
      <c r="I1794" s="100"/>
      <c r="J1794" s="100"/>
      <c r="K1794" s="108"/>
      <c r="L1794" s="109"/>
      <c r="M1794" s="108"/>
      <c r="N1794" s="108"/>
      <c r="O1794" s="108"/>
    </row>
    <row r="1795" spans="1:15" s="110" customFormat="1" ht="12.75" customHeight="1" x14ac:dyDescent="0.25">
      <c r="A1795" s="94"/>
      <c r="B1795" s="95" t="s">
        <v>244</v>
      </c>
      <c r="C1795" s="60" t="s">
        <v>20</v>
      </c>
      <c r="D1795" s="96"/>
      <c r="E1795" s="97">
        <f t="shared" si="21"/>
        <v>0.28199999999999997</v>
      </c>
      <c r="F1795" s="97"/>
      <c r="G1795" s="97">
        <v>0.28199999999999997</v>
      </c>
      <c r="H1795" s="111"/>
      <c r="I1795" s="100"/>
      <c r="J1795" s="109"/>
      <c r="K1795" s="108"/>
      <c r="L1795" s="108"/>
      <c r="M1795" s="108"/>
      <c r="N1795" s="108"/>
      <c r="O1795" s="108"/>
    </row>
    <row r="1796" spans="1:15" s="110" customFormat="1" ht="12.75" customHeight="1" x14ac:dyDescent="0.25">
      <c r="A1796" s="94"/>
      <c r="B1796" s="104"/>
      <c r="C1796" s="60" t="s">
        <v>242</v>
      </c>
      <c r="D1796" s="96"/>
      <c r="E1796" s="97">
        <f t="shared" si="21"/>
        <v>1</v>
      </c>
      <c r="F1796" s="97"/>
      <c r="G1796" s="97">
        <v>1</v>
      </c>
      <c r="H1796" s="111"/>
      <c r="I1796" s="100"/>
      <c r="J1796" s="109"/>
      <c r="K1796" s="108"/>
      <c r="L1796" s="108"/>
      <c r="M1796" s="108"/>
      <c r="N1796" s="108"/>
      <c r="O1796" s="108"/>
    </row>
    <row r="1797" spans="1:15" s="110" customFormat="1" ht="12.75" customHeight="1" x14ac:dyDescent="0.25">
      <c r="A1797" s="94"/>
      <c r="B1797" s="104"/>
      <c r="C1797" s="60" t="s">
        <v>17</v>
      </c>
      <c r="D1797" s="97"/>
      <c r="E1797" s="97">
        <f t="shared" si="21"/>
        <v>139.83199999999999</v>
      </c>
      <c r="F1797" s="97"/>
      <c r="G1797" s="97">
        <v>139.83199999999999</v>
      </c>
      <c r="H1797" s="111"/>
      <c r="I1797" s="100"/>
      <c r="J1797" s="109"/>
      <c r="K1797" s="108"/>
      <c r="L1797" s="108"/>
      <c r="M1797" s="108"/>
      <c r="N1797" s="108"/>
      <c r="O1797" s="108"/>
    </row>
    <row r="1798" spans="1:15" s="112" customFormat="1" ht="12.75" customHeight="1" x14ac:dyDescent="0.25">
      <c r="A1798" s="94"/>
      <c r="B1798" s="95" t="s">
        <v>245</v>
      </c>
      <c r="C1798" s="60" t="s">
        <v>20</v>
      </c>
      <c r="D1798" s="96"/>
      <c r="E1798" s="97">
        <f t="shared" si="21"/>
        <v>0.28199999999999997</v>
      </c>
      <c r="F1798" s="97"/>
      <c r="G1798" s="97">
        <v>0.28199999999999997</v>
      </c>
      <c r="H1798" s="104"/>
      <c r="I1798" s="109"/>
      <c r="J1798" s="108"/>
      <c r="K1798" s="108"/>
      <c r="L1798" s="108"/>
      <c r="M1798" s="108"/>
      <c r="N1798" s="108"/>
      <c r="O1798" s="108"/>
    </row>
    <row r="1799" spans="1:15" s="112" customFormat="1" ht="12.75" customHeight="1" x14ac:dyDescent="0.25">
      <c r="A1799" s="94"/>
      <c r="B1799" s="104"/>
      <c r="C1799" s="60" t="s">
        <v>242</v>
      </c>
      <c r="D1799" s="96"/>
      <c r="E1799" s="97">
        <f t="shared" si="21"/>
        <v>1</v>
      </c>
      <c r="F1799" s="97"/>
      <c r="G1799" s="97">
        <v>1</v>
      </c>
      <c r="H1799" s="104"/>
      <c r="I1799" s="109"/>
      <c r="J1799" s="108"/>
      <c r="K1799" s="108"/>
      <c r="L1799" s="108"/>
      <c r="M1799" s="108"/>
      <c r="N1799" s="108"/>
      <c r="O1799" s="108"/>
    </row>
    <row r="1800" spans="1:15" s="112" customFormat="1" ht="12.75" customHeight="1" x14ac:dyDescent="0.25">
      <c r="A1800" s="94"/>
      <c r="B1800" s="104"/>
      <c r="C1800" s="60" t="s">
        <v>17</v>
      </c>
      <c r="D1800" s="97"/>
      <c r="E1800" s="97">
        <f t="shared" si="21"/>
        <v>139.83199999999999</v>
      </c>
      <c r="F1800" s="97"/>
      <c r="G1800" s="97">
        <v>139.83199999999999</v>
      </c>
      <c r="H1800" s="104"/>
      <c r="I1800" s="109"/>
      <c r="J1800" s="108"/>
      <c r="K1800" s="108"/>
      <c r="L1800" s="108"/>
      <c r="M1800" s="108"/>
      <c r="N1800" s="108"/>
      <c r="O1800" s="108"/>
    </row>
    <row r="1801" spans="1:15" s="112" customFormat="1" ht="12.75" customHeight="1" x14ac:dyDescent="0.25">
      <c r="A1801" s="94"/>
      <c r="B1801" s="95" t="s">
        <v>246</v>
      </c>
      <c r="C1801" s="60" t="s">
        <v>20</v>
      </c>
      <c r="D1801" s="96"/>
      <c r="E1801" s="97">
        <f t="shared" si="21"/>
        <v>0.28199999999999997</v>
      </c>
      <c r="F1801" s="97"/>
      <c r="G1801" s="97">
        <v>0.28199999999999997</v>
      </c>
      <c r="H1801" s="104"/>
      <c r="I1801" s="109"/>
      <c r="J1801" s="109"/>
      <c r="K1801" s="108"/>
      <c r="L1801" s="108"/>
      <c r="M1801" s="109"/>
      <c r="N1801" s="108"/>
      <c r="O1801" s="108"/>
    </row>
    <row r="1802" spans="1:15" s="112" customFormat="1" ht="12.75" customHeight="1" x14ac:dyDescent="0.25">
      <c r="A1802" s="94"/>
      <c r="B1802" s="104"/>
      <c r="C1802" s="60" t="s">
        <v>242</v>
      </c>
      <c r="D1802" s="96"/>
      <c r="E1802" s="97">
        <f t="shared" si="21"/>
        <v>1</v>
      </c>
      <c r="F1802" s="97"/>
      <c r="G1802" s="96">
        <v>1</v>
      </c>
      <c r="H1802" s="104"/>
      <c r="I1802" s="109"/>
      <c r="J1802" s="109"/>
      <c r="K1802" s="108"/>
      <c r="L1802" s="108"/>
      <c r="M1802" s="108"/>
      <c r="N1802" s="108"/>
      <c r="O1802" s="108"/>
    </row>
    <row r="1803" spans="1:15" s="112" customFormat="1" ht="12.75" customHeight="1" x14ac:dyDescent="0.25">
      <c r="A1803" s="94"/>
      <c r="B1803" s="104"/>
      <c r="C1803" s="60" t="s">
        <v>17</v>
      </c>
      <c r="D1803" s="97"/>
      <c r="E1803" s="97">
        <f t="shared" si="21"/>
        <v>139.83199999999999</v>
      </c>
      <c r="F1803" s="97"/>
      <c r="G1803" s="97">
        <v>139.83199999999999</v>
      </c>
      <c r="H1803" s="104"/>
      <c r="I1803" s="109"/>
      <c r="J1803" s="109"/>
      <c r="K1803" s="108"/>
      <c r="L1803" s="108"/>
      <c r="M1803" s="108"/>
      <c r="N1803" s="108"/>
      <c r="O1803" s="108"/>
    </row>
    <row r="1804" spans="1:15" s="110" customFormat="1" ht="12.75" customHeight="1" x14ac:dyDescent="0.25">
      <c r="A1804" s="94"/>
      <c r="B1804" s="95" t="s">
        <v>247</v>
      </c>
      <c r="C1804" s="60" t="s">
        <v>20</v>
      </c>
      <c r="D1804" s="96"/>
      <c r="E1804" s="97">
        <v>0.376</v>
      </c>
      <c r="F1804" s="97"/>
      <c r="G1804" s="97">
        <v>0.376</v>
      </c>
      <c r="H1804" s="111"/>
      <c r="I1804" s="109"/>
      <c r="J1804" s="108"/>
      <c r="K1804" s="108"/>
      <c r="L1804" s="109"/>
      <c r="M1804" s="108"/>
      <c r="N1804" s="108"/>
      <c r="O1804" s="108"/>
    </row>
    <row r="1805" spans="1:15" s="110" customFormat="1" ht="12.75" customHeight="1" x14ac:dyDescent="0.25">
      <c r="A1805" s="94"/>
      <c r="B1805" s="95"/>
      <c r="C1805" s="60" t="s">
        <v>242</v>
      </c>
      <c r="D1805" s="96"/>
      <c r="E1805" s="97">
        <v>1</v>
      </c>
      <c r="F1805" s="97"/>
      <c r="G1805" s="97">
        <v>1</v>
      </c>
      <c r="H1805" s="111"/>
      <c r="I1805" s="109"/>
      <c r="J1805" s="108"/>
      <c r="K1805" s="108"/>
      <c r="L1805" s="108"/>
      <c r="M1805" s="108"/>
      <c r="N1805" s="108"/>
      <c r="O1805" s="108"/>
    </row>
    <row r="1806" spans="1:15" s="106" customFormat="1" ht="12.75" customHeight="1" x14ac:dyDescent="0.25">
      <c r="A1806" s="94"/>
      <c r="B1806" s="104"/>
      <c r="C1806" s="60" t="s">
        <v>17</v>
      </c>
      <c r="D1806" s="97"/>
      <c r="E1806" s="97">
        <v>192.80799999999999</v>
      </c>
      <c r="F1806" s="107"/>
      <c r="G1806" s="97">
        <v>192.80799999999999</v>
      </c>
      <c r="H1806" s="111"/>
      <c r="I1806" s="109"/>
      <c r="J1806" s="105"/>
      <c r="K1806" s="105"/>
      <c r="L1806" s="105"/>
      <c r="M1806" s="105"/>
      <c r="N1806" s="105"/>
      <c r="O1806" s="105"/>
    </row>
    <row r="1807" spans="1:15" s="106" customFormat="1" ht="12.75" customHeight="1" x14ac:dyDescent="0.25">
      <c r="A1807" s="94"/>
      <c r="B1807" s="95" t="s">
        <v>248</v>
      </c>
      <c r="C1807" s="60" t="s">
        <v>20</v>
      </c>
      <c r="D1807" s="113"/>
      <c r="E1807" s="97">
        <v>0.435</v>
      </c>
      <c r="F1807" s="97"/>
      <c r="G1807" s="97">
        <v>0.435</v>
      </c>
      <c r="H1807" s="111"/>
      <c r="I1807" s="109"/>
      <c r="J1807" s="109"/>
      <c r="K1807" s="105"/>
      <c r="L1807" s="105"/>
      <c r="M1807" s="105"/>
      <c r="N1807" s="105"/>
      <c r="O1807" s="105"/>
    </row>
    <row r="1808" spans="1:15" s="110" customFormat="1" ht="12.75" customHeight="1" x14ac:dyDescent="0.25">
      <c r="A1808" s="94"/>
      <c r="B1808" s="95"/>
      <c r="C1808" s="60" t="s">
        <v>242</v>
      </c>
      <c r="D1808" s="113"/>
      <c r="E1808" s="97">
        <v>1</v>
      </c>
      <c r="F1808" s="97"/>
      <c r="G1808" s="97">
        <v>1</v>
      </c>
      <c r="H1808" s="111"/>
      <c r="I1808" s="109"/>
      <c r="J1808" s="109"/>
      <c r="K1808" s="108"/>
      <c r="L1808" s="108"/>
      <c r="M1808" s="108"/>
      <c r="N1808" s="108"/>
      <c r="O1808" s="108"/>
    </row>
    <row r="1809" spans="1:15" s="110" customFormat="1" ht="12.75" customHeight="1" x14ac:dyDescent="0.25">
      <c r="A1809" s="94"/>
      <c r="B1809" s="104"/>
      <c r="C1809" s="60" t="s">
        <v>17</v>
      </c>
      <c r="D1809" s="97"/>
      <c r="E1809" s="97">
        <v>170.71100000000001</v>
      </c>
      <c r="F1809" s="97"/>
      <c r="G1809" s="97">
        <v>170.71100000000001</v>
      </c>
      <c r="H1809" s="111"/>
      <c r="I1809" s="109"/>
      <c r="J1809" s="109"/>
      <c r="K1809" s="108"/>
      <c r="L1809" s="108"/>
      <c r="M1809" s="108"/>
      <c r="N1809" s="108"/>
      <c r="O1809" s="108"/>
    </row>
    <row r="1810" spans="1:15" s="110" customFormat="1" ht="12.75" customHeight="1" x14ac:dyDescent="0.25">
      <c r="A1810" s="94"/>
      <c r="B1810" s="95" t="s">
        <v>249</v>
      </c>
      <c r="C1810" s="60" t="s">
        <v>20</v>
      </c>
      <c r="D1810" s="96"/>
      <c r="E1810" s="97">
        <v>0.439</v>
      </c>
      <c r="F1810" s="97"/>
      <c r="G1810" s="97">
        <v>0.439</v>
      </c>
      <c r="H1810" s="111"/>
      <c r="I1810" s="109"/>
      <c r="J1810" s="109"/>
      <c r="K1810" s="108"/>
      <c r="L1810" s="108"/>
      <c r="M1810" s="108"/>
      <c r="N1810" s="108"/>
      <c r="O1810" s="108"/>
    </row>
    <row r="1811" spans="1:15" s="110" customFormat="1" ht="12.75" customHeight="1" x14ac:dyDescent="0.25">
      <c r="A1811" s="94"/>
      <c r="B1811" s="95"/>
      <c r="C1811" s="60" t="s">
        <v>242</v>
      </c>
      <c r="D1811" s="96"/>
      <c r="E1811" s="97">
        <v>1</v>
      </c>
      <c r="F1811" s="97"/>
      <c r="G1811" s="97">
        <v>1</v>
      </c>
      <c r="H1811" s="111"/>
      <c r="I1811" s="109"/>
      <c r="J1811" s="109"/>
      <c r="K1811" s="108"/>
      <c r="L1811" s="108"/>
      <c r="M1811" s="108"/>
      <c r="N1811" s="108"/>
      <c r="O1811" s="108"/>
    </row>
    <row r="1812" spans="1:15" s="110" customFormat="1" ht="12.75" customHeight="1" x14ac:dyDescent="0.25">
      <c r="A1812" s="94"/>
      <c r="B1812" s="104"/>
      <c r="C1812" s="60" t="s">
        <v>17</v>
      </c>
      <c r="D1812" s="97"/>
      <c r="E1812" s="97">
        <v>171.71600000000001</v>
      </c>
      <c r="F1812" s="97"/>
      <c r="G1812" s="97">
        <v>171.71600000000001</v>
      </c>
      <c r="H1812" s="111"/>
      <c r="I1812" s="109"/>
      <c r="J1812" s="109"/>
      <c r="K1812" s="108"/>
      <c r="L1812" s="108"/>
      <c r="M1812" s="108"/>
      <c r="N1812" s="108"/>
      <c r="O1812" s="108"/>
    </row>
    <row r="1813" spans="1:15" s="5" customFormat="1" ht="12.75" customHeight="1" x14ac:dyDescent="0.2">
      <c r="A1813" s="94"/>
      <c r="B1813" s="95" t="s">
        <v>250</v>
      </c>
      <c r="C1813" s="60" t="s">
        <v>20</v>
      </c>
      <c r="D1813" s="96"/>
      <c r="E1813" s="97">
        <v>0.46100000000000002</v>
      </c>
      <c r="F1813" s="97"/>
      <c r="G1813" s="97">
        <v>0.46100000000000002</v>
      </c>
      <c r="H1813" s="114"/>
      <c r="I1813" s="115"/>
      <c r="J1813" s="116"/>
      <c r="K1813" s="116"/>
      <c r="L1813" s="116"/>
      <c r="M1813" s="116"/>
      <c r="N1813" s="116"/>
      <c r="O1813" s="116"/>
    </row>
    <row r="1814" spans="1:15" s="5" customFormat="1" ht="12.75" customHeight="1" x14ac:dyDescent="0.2">
      <c r="A1814" s="94"/>
      <c r="B1814" s="104"/>
      <c r="C1814" s="60" t="s">
        <v>242</v>
      </c>
      <c r="D1814" s="96"/>
      <c r="E1814" s="97">
        <v>1</v>
      </c>
      <c r="F1814" s="97"/>
      <c r="G1814" s="97">
        <v>1</v>
      </c>
      <c r="H1814" s="114"/>
      <c r="I1814" s="115"/>
      <c r="J1814" s="116"/>
      <c r="K1814" s="116"/>
      <c r="L1814" s="116"/>
      <c r="M1814" s="116"/>
      <c r="N1814" s="116"/>
      <c r="O1814" s="116"/>
    </row>
    <row r="1815" spans="1:15" s="5" customFormat="1" ht="12.75" customHeight="1" x14ac:dyDescent="0.2">
      <c r="A1815" s="94"/>
      <c r="B1815" s="104"/>
      <c r="C1815" s="60" t="s">
        <v>17</v>
      </c>
      <c r="D1815" s="97"/>
      <c r="E1815" s="97">
        <v>193.00200000000001</v>
      </c>
      <c r="F1815" s="97"/>
      <c r="G1815" s="97">
        <v>193.00200000000001</v>
      </c>
      <c r="H1815" s="114"/>
      <c r="I1815" s="115"/>
      <c r="J1815" s="115"/>
      <c r="K1815" s="116"/>
      <c r="L1815" s="116"/>
      <c r="M1815" s="116"/>
      <c r="N1815" s="116"/>
      <c r="O1815" s="116"/>
    </row>
    <row r="1816" spans="1:15" s="5" customFormat="1" ht="12.75" customHeight="1" x14ac:dyDescent="0.2">
      <c r="A1816" s="94"/>
      <c r="B1816" s="95" t="s">
        <v>251</v>
      </c>
      <c r="C1816" s="60" t="s">
        <v>20</v>
      </c>
      <c r="D1816" s="96"/>
      <c r="E1816" s="97">
        <v>0.376</v>
      </c>
      <c r="F1816" s="97"/>
      <c r="G1816" s="97">
        <v>0.376</v>
      </c>
      <c r="H1816" s="117"/>
      <c r="I1816" s="115"/>
      <c r="J1816" s="115"/>
      <c r="K1816" s="116"/>
      <c r="L1816" s="116"/>
      <c r="M1816" s="116"/>
      <c r="N1816" s="116"/>
      <c r="O1816" s="116"/>
    </row>
    <row r="1817" spans="1:15" s="5" customFormat="1" ht="12.75" customHeight="1" x14ac:dyDescent="0.2">
      <c r="A1817" s="94"/>
      <c r="B1817" s="104"/>
      <c r="C1817" s="60" t="s">
        <v>242</v>
      </c>
      <c r="D1817" s="96"/>
      <c r="E1817" s="97">
        <v>1</v>
      </c>
      <c r="F1817" s="97"/>
      <c r="G1817" s="97">
        <v>1</v>
      </c>
      <c r="H1817" s="117"/>
      <c r="I1817" s="115"/>
      <c r="J1817" s="115"/>
      <c r="K1817" s="116"/>
      <c r="L1817" s="116"/>
      <c r="M1817" s="116"/>
      <c r="N1817" s="116"/>
      <c r="O1817" s="116"/>
    </row>
    <row r="1818" spans="1:15" s="5" customFormat="1" ht="12.75" customHeight="1" x14ac:dyDescent="0.2">
      <c r="A1818" s="94"/>
      <c r="B1818" s="104"/>
      <c r="C1818" s="60" t="s">
        <v>17</v>
      </c>
      <c r="D1818" s="97"/>
      <c r="E1818" s="97">
        <v>214.821</v>
      </c>
      <c r="F1818" s="97"/>
      <c r="G1818" s="97">
        <v>214.821</v>
      </c>
      <c r="H1818" s="117"/>
      <c r="I1818" s="115"/>
      <c r="J1818" s="116"/>
      <c r="K1818" s="116"/>
      <c r="L1818" s="116"/>
      <c r="M1818" s="116"/>
      <c r="N1818" s="116"/>
      <c r="O1818" s="116"/>
    </row>
    <row r="1819" spans="1:15" s="5" customFormat="1" ht="12.75" customHeight="1" x14ac:dyDescent="0.2">
      <c r="A1819" s="94"/>
      <c r="B1819" s="95" t="s">
        <v>252</v>
      </c>
      <c r="C1819" s="60" t="s">
        <v>20</v>
      </c>
      <c r="D1819" s="96"/>
      <c r="E1819" s="97">
        <v>0.39700000000000002</v>
      </c>
      <c r="F1819" s="97"/>
      <c r="G1819" s="97">
        <v>0.39700000000000002</v>
      </c>
      <c r="H1819" s="114"/>
      <c r="I1819" s="118"/>
      <c r="J1819" s="116"/>
      <c r="K1819" s="116"/>
      <c r="L1819" s="116"/>
      <c r="M1819" s="116"/>
      <c r="N1819" s="116"/>
      <c r="O1819" s="116"/>
    </row>
    <row r="1820" spans="1:15" s="5" customFormat="1" ht="12.75" customHeight="1" x14ac:dyDescent="0.2">
      <c r="A1820" s="94"/>
      <c r="B1820" s="104"/>
      <c r="C1820" s="60" t="s">
        <v>242</v>
      </c>
      <c r="D1820" s="96"/>
      <c r="E1820" s="97">
        <v>1</v>
      </c>
      <c r="F1820" s="97"/>
      <c r="G1820" s="97">
        <v>1</v>
      </c>
      <c r="H1820" s="114"/>
      <c r="I1820" s="118"/>
      <c r="J1820" s="116"/>
      <c r="K1820" s="116"/>
      <c r="L1820" s="116"/>
      <c r="M1820" s="116"/>
      <c r="N1820" s="116"/>
      <c r="O1820" s="116"/>
    </row>
    <row r="1821" spans="1:15" s="5" customFormat="1" ht="12.75" customHeight="1" x14ac:dyDescent="0.2">
      <c r="A1821" s="94"/>
      <c r="B1821" s="104"/>
      <c r="C1821" s="60" t="s">
        <v>17</v>
      </c>
      <c r="D1821" s="97"/>
      <c r="E1821" s="97">
        <v>177.27</v>
      </c>
      <c r="F1821" s="97"/>
      <c r="G1821" s="97">
        <v>177.27</v>
      </c>
      <c r="H1821" s="114"/>
      <c r="I1821" s="118"/>
      <c r="J1821" s="116"/>
      <c r="K1821" s="116"/>
      <c r="L1821" s="116"/>
      <c r="M1821" s="116"/>
      <c r="N1821" s="116"/>
      <c r="O1821" s="116"/>
    </row>
    <row r="1822" spans="1:15" s="5" customFormat="1" ht="12.75" customHeight="1" x14ac:dyDescent="0.2">
      <c r="A1822" s="94"/>
      <c r="B1822" s="95" t="s">
        <v>253</v>
      </c>
      <c r="C1822" s="60" t="s">
        <v>20</v>
      </c>
      <c r="D1822" s="96"/>
      <c r="E1822" s="97">
        <v>0.81299999999999994</v>
      </c>
      <c r="F1822" s="119"/>
      <c r="G1822" s="119">
        <v>0.81299999999999994</v>
      </c>
      <c r="H1822" s="114"/>
      <c r="I1822" s="115"/>
      <c r="J1822" s="116"/>
      <c r="K1822" s="116"/>
      <c r="L1822" s="116"/>
      <c r="M1822" s="116"/>
      <c r="N1822" s="116"/>
      <c r="O1822" s="116"/>
    </row>
    <row r="1823" spans="1:15" s="5" customFormat="1" ht="12.75" customHeight="1" x14ac:dyDescent="0.2">
      <c r="A1823" s="94"/>
      <c r="B1823" s="104"/>
      <c r="C1823" s="60" t="s">
        <v>242</v>
      </c>
      <c r="D1823" s="96"/>
      <c r="E1823" s="97">
        <v>1</v>
      </c>
      <c r="F1823" s="119"/>
      <c r="G1823" s="119">
        <v>1</v>
      </c>
      <c r="H1823" s="114"/>
      <c r="I1823" s="115"/>
      <c r="J1823" s="116"/>
      <c r="K1823" s="116"/>
      <c r="L1823" s="116"/>
      <c r="M1823" s="116"/>
      <c r="N1823" s="116"/>
      <c r="O1823" s="116"/>
    </row>
    <row r="1824" spans="1:15" s="5" customFormat="1" ht="12.75" customHeight="1" x14ac:dyDescent="0.2">
      <c r="A1824" s="94"/>
      <c r="B1824" s="104"/>
      <c r="C1824" s="60" t="s">
        <v>17</v>
      </c>
      <c r="D1824" s="97"/>
      <c r="E1824" s="97">
        <v>245.251</v>
      </c>
      <c r="F1824" s="97"/>
      <c r="G1824" s="97">
        <v>245.251</v>
      </c>
      <c r="H1824" s="114"/>
      <c r="I1824" s="115"/>
      <c r="J1824" s="116"/>
      <c r="K1824" s="116"/>
      <c r="L1824" s="116"/>
      <c r="M1824" s="116"/>
      <c r="N1824" s="116"/>
      <c r="O1824" s="116"/>
    </row>
    <row r="1825" spans="1:15" s="5" customFormat="1" ht="12.75" customHeight="1" x14ac:dyDescent="0.2">
      <c r="A1825" s="94"/>
      <c r="B1825" s="95" t="s">
        <v>254</v>
      </c>
      <c r="C1825" s="60" t="s">
        <v>20</v>
      </c>
      <c r="D1825" s="96"/>
      <c r="E1825" s="97">
        <v>1.1220000000000001</v>
      </c>
      <c r="F1825" s="97"/>
      <c r="G1825" s="119">
        <v>1.1220000000000001</v>
      </c>
      <c r="H1825" s="117"/>
      <c r="I1825" s="115"/>
      <c r="J1825" s="116"/>
      <c r="K1825" s="116"/>
      <c r="L1825" s="116"/>
      <c r="M1825" s="116"/>
      <c r="N1825" s="116"/>
      <c r="O1825" s="116"/>
    </row>
    <row r="1826" spans="1:15" s="5" customFormat="1" ht="12.75" customHeight="1" x14ac:dyDescent="0.2">
      <c r="A1826" s="94"/>
      <c r="B1826" s="104"/>
      <c r="C1826" s="60" t="s">
        <v>242</v>
      </c>
      <c r="D1826" s="96"/>
      <c r="E1826" s="97">
        <v>1</v>
      </c>
      <c r="F1826" s="97"/>
      <c r="G1826" s="119">
        <v>1</v>
      </c>
      <c r="H1826" s="117"/>
      <c r="I1826" s="115"/>
      <c r="J1826" s="116"/>
      <c r="K1826" s="116"/>
      <c r="L1826" s="116"/>
      <c r="M1826" s="116"/>
      <c r="N1826" s="116"/>
      <c r="O1826" s="116"/>
    </row>
    <row r="1827" spans="1:15" s="5" customFormat="1" ht="12.75" customHeight="1" x14ac:dyDescent="0.2">
      <c r="A1827" s="94"/>
      <c r="B1827" s="104"/>
      <c r="C1827" s="60" t="s">
        <v>17</v>
      </c>
      <c r="D1827" s="97"/>
      <c r="E1827" s="97">
        <v>319.35399999999998</v>
      </c>
      <c r="F1827" s="97"/>
      <c r="G1827" s="97">
        <v>319.35399999999998</v>
      </c>
      <c r="H1827" s="117"/>
      <c r="I1827" s="115"/>
      <c r="J1827" s="116"/>
      <c r="K1827" s="116"/>
      <c r="L1827" s="116"/>
      <c r="M1827" s="116"/>
      <c r="N1827" s="116"/>
      <c r="O1827" s="116"/>
    </row>
    <row r="1828" spans="1:15" s="5" customFormat="1" ht="12.75" customHeight="1" x14ac:dyDescent="0.2">
      <c r="A1828" s="94"/>
      <c r="B1828" s="95" t="s">
        <v>255</v>
      </c>
      <c r="C1828" s="60" t="s">
        <v>20</v>
      </c>
      <c r="D1828" s="96"/>
      <c r="E1828" s="97">
        <v>0.48699999999999999</v>
      </c>
      <c r="F1828" s="119"/>
      <c r="G1828" s="97">
        <v>0.48699999999999999</v>
      </c>
      <c r="H1828" s="114"/>
      <c r="I1828" s="115"/>
      <c r="J1828" s="116"/>
      <c r="K1828" s="116"/>
      <c r="L1828" s="116"/>
      <c r="M1828" s="116"/>
      <c r="N1828" s="116"/>
      <c r="O1828" s="116"/>
    </row>
    <row r="1829" spans="1:15" s="5" customFormat="1" ht="12.75" customHeight="1" x14ac:dyDescent="0.2">
      <c r="A1829" s="94"/>
      <c r="B1829" s="104"/>
      <c r="C1829" s="60" t="s">
        <v>242</v>
      </c>
      <c r="D1829" s="96"/>
      <c r="E1829" s="97">
        <v>1</v>
      </c>
      <c r="F1829" s="119"/>
      <c r="G1829" s="97">
        <v>1</v>
      </c>
      <c r="H1829" s="114"/>
      <c r="I1829" s="115"/>
      <c r="J1829" s="116"/>
      <c r="K1829" s="116"/>
      <c r="L1829" s="116"/>
      <c r="M1829" s="116"/>
    </row>
    <row r="1830" spans="1:15" s="5" customFormat="1" ht="12.75" customHeight="1" x14ac:dyDescent="0.2">
      <c r="A1830" s="94"/>
      <c r="B1830" s="104"/>
      <c r="C1830" s="60" t="s">
        <v>17</v>
      </c>
      <c r="D1830" s="97"/>
      <c r="E1830" s="97">
        <v>315.91300000000001</v>
      </c>
      <c r="F1830" s="97"/>
      <c r="G1830" s="97">
        <v>315.91300000000001</v>
      </c>
      <c r="H1830" s="114"/>
      <c r="I1830" s="115"/>
      <c r="J1830" s="116"/>
      <c r="K1830" s="116"/>
      <c r="L1830" s="116"/>
      <c r="M1830" s="116"/>
    </row>
    <row r="1831" spans="1:15" s="5" customFormat="1" ht="12.75" customHeight="1" x14ac:dyDescent="0.2">
      <c r="A1831" s="94"/>
      <c r="B1831" s="95" t="s">
        <v>256</v>
      </c>
      <c r="C1831" s="60" t="s">
        <v>20</v>
      </c>
      <c r="D1831" s="96"/>
      <c r="E1831" s="97">
        <v>0.48699999999999999</v>
      </c>
      <c r="F1831" s="119"/>
      <c r="G1831" s="119">
        <v>0.48699999999999999</v>
      </c>
      <c r="H1831" s="117"/>
      <c r="I1831" s="116"/>
      <c r="J1831" s="116"/>
      <c r="K1831" s="116"/>
      <c r="L1831" s="116"/>
      <c r="M1831" s="116"/>
    </row>
    <row r="1832" spans="1:15" s="5" customFormat="1" ht="12.75" customHeight="1" x14ac:dyDescent="0.2">
      <c r="A1832" s="94"/>
      <c r="B1832" s="104"/>
      <c r="C1832" s="60" t="s">
        <v>242</v>
      </c>
      <c r="D1832" s="96"/>
      <c r="E1832" s="97">
        <v>1</v>
      </c>
      <c r="F1832" s="119"/>
      <c r="G1832" s="119">
        <v>1</v>
      </c>
      <c r="H1832" s="114"/>
      <c r="I1832" s="115"/>
      <c r="J1832" s="116"/>
      <c r="K1832" s="116"/>
      <c r="L1832" s="116"/>
      <c r="M1832" s="116"/>
    </row>
    <row r="1833" spans="1:15" s="5" customFormat="1" ht="12.75" customHeight="1" x14ac:dyDescent="0.2">
      <c r="A1833" s="94"/>
      <c r="B1833" s="104"/>
      <c r="C1833" s="60" t="s">
        <v>17</v>
      </c>
      <c r="D1833" s="97"/>
      <c r="E1833" s="97">
        <v>315.91300000000001</v>
      </c>
      <c r="F1833" s="97"/>
      <c r="G1833" s="97">
        <v>315.91300000000001</v>
      </c>
      <c r="H1833" s="117"/>
      <c r="I1833" s="115"/>
      <c r="J1833" s="116"/>
      <c r="K1833" s="116"/>
      <c r="L1833" s="116"/>
      <c r="M1833" s="116"/>
    </row>
    <row r="1834" spans="1:15" s="5" customFormat="1" ht="12.75" customHeight="1" x14ac:dyDescent="0.2">
      <c r="A1834" s="94"/>
      <c r="B1834" s="95" t="s">
        <v>257</v>
      </c>
      <c r="C1834" s="60" t="s">
        <v>20</v>
      </c>
      <c r="D1834" s="96"/>
      <c r="E1834" s="97">
        <v>1.2669999999999999</v>
      </c>
      <c r="F1834" s="97"/>
      <c r="G1834" s="97">
        <v>1.2669999999999999</v>
      </c>
      <c r="H1834" s="114"/>
      <c r="I1834" s="115"/>
      <c r="J1834" s="116"/>
      <c r="K1834" s="116"/>
      <c r="L1834" s="116"/>
      <c r="M1834" s="116"/>
    </row>
    <row r="1835" spans="1:15" s="5" customFormat="1" ht="12.75" customHeight="1" x14ac:dyDescent="0.2">
      <c r="A1835" s="94"/>
      <c r="B1835" s="104"/>
      <c r="C1835" s="60" t="s">
        <v>242</v>
      </c>
      <c r="D1835" s="96"/>
      <c r="E1835" s="97">
        <v>1</v>
      </c>
      <c r="F1835" s="97"/>
      <c r="G1835" s="97">
        <v>1</v>
      </c>
      <c r="H1835" s="114"/>
      <c r="I1835" s="115"/>
      <c r="J1835" s="116"/>
      <c r="K1835" s="116"/>
      <c r="L1835" s="116"/>
      <c r="M1835" s="116"/>
    </row>
    <row r="1836" spans="1:15" s="5" customFormat="1" ht="12.75" customHeight="1" x14ac:dyDescent="0.2">
      <c r="A1836" s="94"/>
      <c r="B1836" s="104"/>
      <c r="C1836" s="60" t="s">
        <v>17</v>
      </c>
      <c r="D1836" s="97"/>
      <c r="E1836" s="97">
        <v>357.09100000000001</v>
      </c>
      <c r="F1836" s="97"/>
      <c r="G1836" s="97">
        <v>357.09100000000001</v>
      </c>
      <c r="H1836" s="114"/>
      <c r="I1836" s="115"/>
      <c r="J1836" s="116"/>
      <c r="K1836" s="116"/>
      <c r="L1836" s="116"/>
      <c r="M1836" s="116"/>
    </row>
    <row r="1837" spans="1:15" s="5" customFormat="1" ht="12.75" customHeight="1" x14ac:dyDescent="0.2">
      <c r="A1837" s="94"/>
      <c r="B1837" s="95" t="s">
        <v>258</v>
      </c>
      <c r="C1837" s="60" t="s">
        <v>20</v>
      </c>
      <c r="D1837" s="96"/>
      <c r="E1837" s="97">
        <v>1.2669999999999999</v>
      </c>
      <c r="F1837" s="97"/>
      <c r="G1837" s="97">
        <v>1.2669999999999999</v>
      </c>
      <c r="H1837" s="114"/>
      <c r="I1837" s="115"/>
      <c r="J1837" s="116"/>
      <c r="K1837" s="116"/>
      <c r="L1837" s="116"/>
      <c r="M1837" s="116"/>
    </row>
    <row r="1838" spans="1:15" s="5" customFormat="1" ht="12.75" customHeight="1" x14ac:dyDescent="0.2">
      <c r="A1838" s="94"/>
      <c r="B1838" s="104"/>
      <c r="C1838" s="60" t="s">
        <v>242</v>
      </c>
      <c r="D1838" s="96"/>
      <c r="E1838" s="97">
        <v>1</v>
      </c>
      <c r="F1838" s="97"/>
      <c r="G1838" s="97">
        <v>1</v>
      </c>
      <c r="H1838" s="114"/>
      <c r="I1838" s="115"/>
      <c r="J1838" s="116"/>
    </row>
    <row r="1839" spans="1:15" s="5" customFormat="1" ht="12.75" customHeight="1" x14ac:dyDescent="0.2">
      <c r="A1839" s="94"/>
      <c r="B1839" s="104"/>
      <c r="C1839" s="60" t="s">
        <v>17</v>
      </c>
      <c r="D1839" s="97"/>
      <c r="E1839" s="97">
        <v>356.39499999999998</v>
      </c>
      <c r="F1839" s="97"/>
      <c r="G1839" s="97">
        <v>356.39499999999998</v>
      </c>
      <c r="H1839" s="114"/>
      <c r="I1839" s="115"/>
    </row>
    <row r="1840" spans="1:15" s="5" customFormat="1" ht="12.75" customHeight="1" x14ac:dyDescent="0.2">
      <c r="A1840" s="94"/>
      <c r="B1840" s="95" t="s">
        <v>259</v>
      </c>
      <c r="C1840" s="60" t="s">
        <v>20</v>
      </c>
      <c r="D1840" s="96"/>
      <c r="E1840" s="97">
        <v>0.56999999999999995</v>
      </c>
      <c r="F1840" s="97"/>
      <c r="G1840" s="119">
        <v>0.56999999999999995</v>
      </c>
      <c r="H1840" s="114"/>
      <c r="I1840" s="116"/>
    </row>
    <row r="1841" spans="1:9" s="5" customFormat="1" ht="12.75" customHeight="1" x14ac:dyDescent="0.2">
      <c r="A1841" s="94"/>
      <c r="B1841" s="104"/>
      <c r="C1841" s="60" t="s">
        <v>242</v>
      </c>
      <c r="D1841" s="96"/>
      <c r="E1841" s="97">
        <v>1</v>
      </c>
      <c r="F1841" s="97"/>
      <c r="G1841" s="119">
        <v>1</v>
      </c>
      <c r="H1841" s="114"/>
      <c r="I1841" s="116"/>
    </row>
    <row r="1842" spans="1:9" s="5" customFormat="1" ht="12.75" customHeight="1" x14ac:dyDescent="0.2">
      <c r="A1842" s="94"/>
      <c r="B1842" s="104"/>
      <c r="C1842" s="60" t="s">
        <v>17</v>
      </c>
      <c r="D1842" s="97"/>
      <c r="E1842" s="97">
        <v>223.822</v>
      </c>
      <c r="F1842" s="97"/>
      <c r="G1842" s="97">
        <v>223.822</v>
      </c>
      <c r="H1842" s="114"/>
      <c r="I1842" s="115"/>
    </row>
    <row r="1843" spans="1:9" s="5" customFormat="1" ht="12.75" customHeight="1" x14ac:dyDescent="0.2">
      <c r="A1843" s="94"/>
      <c r="B1843" s="95" t="s">
        <v>260</v>
      </c>
      <c r="C1843" s="60" t="s">
        <v>20</v>
      </c>
      <c r="D1843" s="96"/>
      <c r="E1843" s="97">
        <v>0.318</v>
      </c>
      <c r="F1843" s="97"/>
      <c r="G1843" s="119">
        <v>0.318</v>
      </c>
      <c r="H1843" s="114"/>
    </row>
    <row r="1844" spans="1:9" s="5" customFormat="1" ht="12.75" customHeight="1" x14ac:dyDescent="0.2">
      <c r="A1844" s="94"/>
      <c r="B1844" s="104"/>
      <c r="C1844" s="60" t="s">
        <v>242</v>
      </c>
      <c r="D1844" s="96"/>
      <c r="E1844" s="97">
        <v>1</v>
      </c>
      <c r="F1844" s="97"/>
      <c r="G1844" s="119">
        <v>1</v>
      </c>
      <c r="H1844" s="114"/>
    </row>
    <row r="1845" spans="1:9" s="5" customFormat="1" ht="12.75" customHeight="1" x14ac:dyDescent="0.2">
      <c r="A1845" s="94"/>
      <c r="B1845" s="104"/>
      <c r="C1845" s="60" t="s">
        <v>17</v>
      </c>
      <c r="D1845" s="97"/>
      <c r="E1845" s="97">
        <v>176.423</v>
      </c>
      <c r="F1845" s="97"/>
      <c r="G1845" s="97">
        <v>176.423</v>
      </c>
      <c r="H1845" s="114"/>
    </row>
    <row r="1846" spans="1:9" s="5" customFormat="1" ht="12.75" customHeight="1" x14ac:dyDescent="0.2">
      <c r="A1846" s="94"/>
      <c r="B1846" s="95" t="s">
        <v>261</v>
      </c>
      <c r="C1846" s="60" t="s">
        <v>20</v>
      </c>
      <c r="D1846" s="96"/>
      <c r="E1846" s="97">
        <v>1.2310000000000001</v>
      </c>
      <c r="F1846" s="97"/>
      <c r="G1846" s="119">
        <v>1.2310000000000001</v>
      </c>
      <c r="H1846" s="114"/>
    </row>
    <row r="1847" spans="1:9" s="5" customFormat="1" ht="12.75" customHeight="1" x14ac:dyDescent="0.2">
      <c r="A1847" s="94"/>
      <c r="B1847" s="104"/>
      <c r="C1847" s="60" t="s">
        <v>242</v>
      </c>
      <c r="D1847" s="96"/>
      <c r="E1847" s="97">
        <v>1</v>
      </c>
      <c r="F1847" s="97"/>
      <c r="G1847" s="119">
        <v>1</v>
      </c>
      <c r="H1847" s="114"/>
    </row>
    <row r="1848" spans="1:9" s="5" customFormat="1" ht="12.75" customHeight="1" x14ac:dyDescent="0.2">
      <c r="A1848" s="94"/>
      <c r="B1848" s="104"/>
      <c r="C1848" s="60" t="s">
        <v>17</v>
      </c>
      <c r="D1848" s="97"/>
      <c r="E1848" s="97">
        <v>329.00200000000001</v>
      </c>
      <c r="F1848" s="97"/>
      <c r="G1848" s="97">
        <v>329.00200000000001</v>
      </c>
      <c r="H1848" s="114"/>
    </row>
    <row r="1849" spans="1:9" s="5" customFormat="1" ht="12.75" customHeight="1" x14ac:dyDescent="0.2">
      <c r="A1849" s="94"/>
      <c r="B1849" s="95" t="s">
        <v>262</v>
      </c>
      <c r="C1849" s="60" t="s">
        <v>20</v>
      </c>
      <c r="D1849" s="96"/>
      <c r="E1849" s="97">
        <v>0.318</v>
      </c>
      <c r="F1849" s="97"/>
      <c r="G1849" s="119">
        <v>0.318</v>
      </c>
      <c r="H1849" s="114"/>
      <c r="I1849" s="120"/>
    </row>
    <row r="1850" spans="1:9" s="5" customFormat="1" ht="12.75" customHeight="1" x14ac:dyDescent="0.2">
      <c r="A1850" s="94"/>
      <c r="B1850" s="104"/>
      <c r="C1850" s="60" t="s">
        <v>242</v>
      </c>
      <c r="D1850" s="96"/>
      <c r="E1850" s="97">
        <v>1</v>
      </c>
      <c r="F1850" s="97"/>
      <c r="G1850" s="119">
        <v>1</v>
      </c>
      <c r="H1850" s="114"/>
      <c r="I1850" s="120"/>
    </row>
    <row r="1851" spans="1:9" s="5" customFormat="1" ht="12.75" customHeight="1" x14ac:dyDescent="0.2">
      <c r="A1851" s="94"/>
      <c r="B1851" s="104"/>
      <c r="C1851" s="60" t="s">
        <v>17</v>
      </c>
      <c r="D1851" s="97"/>
      <c r="E1851" s="97">
        <v>176.66499999999999</v>
      </c>
      <c r="F1851" s="97"/>
      <c r="G1851" s="97">
        <v>176.66499999999999</v>
      </c>
      <c r="H1851" s="114"/>
      <c r="I1851" s="120"/>
    </row>
    <row r="1852" spans="1:9" s="5" customFormat="1" ht="12.75" customHeight="1" x14ac:dyDescent="0.2">
      <c r="A1852" s="94"/>
      <c r="B1852" s="95" t="s">
        <v>263</v>
      </c>
      <c r="C1852" s="60" t="s">
        <v>20</v>
      </c>
      <c r="D1852" s="96"/>
      <c r="E1852" s="97">
        <v>0.318</v>
      </c>
      <c r="F1852" s="97"/>
      <c r="G1852" s="119">
        <v>0.318</v>
      </c>
      <c r="H1852" s="114"/>
    </row>
    <row r="1853" spans="1:9" s="5" customFormat="1" ht="12.75" customHeight="1" x14ac:dyDescent="0.2">
      <c r="A1853" s="94"/>
      <c r="B1853" s="104"/>
      <c r="C1853" s="60" t="s">
        <v>242</v>
      </c>
      <c r="D1853" s="96"/>
      <c r="E1853" s="97">
        <v>1</v>
      </c>
      <c r="F1853" s="97"/>
      <c r="G1853" s="119">
        <v>1</v>
      </c>
      <c r="H1853" s="114"/>
    </row>
    <row r="1854" spans="1:9" s="5" customFormat="1" ht="12.75" customHeight="1" x14ac:dyDescent="0.2">
      <c r="A1854" s="94"/>
      <c r="B1854" s="104"/>
      <c r="C1854" s="60" t="s">
        <v>17</v>
      </c>
      <c r="D1854" s="97"/>
      <c r="E1854" s="97">
        <v>181.35499999999999</v>
      </c>
      <c r="F1854" s="97"/>
      <c r="G1854" s="97">
        <v>181.35499999999999</v>
      </c>
      <c r="H1854" s="114"/>
    </row>
    <row r="1855" spans="1:9" s="5" customFormat="1" ht="12.75" customHeight="1" x14ac:dyDescent="0.2">
      <c r="A1855" s="94"/>
      <c r="B1855" s="95" t="s">
        <v>264</v>
      </c>
      <c r="C1855" s="60" t="s">
        <v>20</v>
      </c>
      <c r="D1855" s="96"/>
      <c r="E1855" s="97">
        <v>0.309</v>
      </c>
      <c r="F1855" s="97"/>
      <c r="G1855" s="119">
        <v>0.309</v>
      </c>
      <c r="H1855" s="114"/>
    </row>
    <row r="1856" spans="1:9" s="5" customFormat="1" ht="12.75" customHeight="1" x14ac:dyDescent="0.2">
      <c r="A1856" s="94"/>
      <c r="B1856" s="104"/>
      <c r="C1856" s="60" t="s">
        <v>242</v>
      </c>
      <c r="D1856" s="96"/>
      <c r="E1856" s="97">
        <v>1</v>
      </c>
      <c r="F1856" s="97"/>
      <c r="G1856" s="119">
        <v>1</v>
      </c>
      <c r="H1856" s="114"/>
    </row>
    <row r="1857" spans="1:8" s="5" customFormat="1" ht="12.75" customHeight="1" x14ac:dyDescent="0.2">
      <c r="A1857" s="94"/>
      <c r="B1857" s="104"/>
      <c r="C1857" s="60" t="s">
        <v>17</v>
      </c>
      <c r="D1857" s="97"/>
      <c r="E1857" s="97">
        <v>195.875</v>
      </c>
      <c r="F1857" s="97"/>
      <c r="G1857" s="97">
        <v>195.875</v>
      </c>
      <c r="H1857" s="114"/>
    </row>
    <row r="1858" spans="1:8" s="5" customFormat="1" ht="12.75" customHeight="1" x14ac:dyDescent="0.2">
      <c r="A1858" s="94"/>
      <c r="B1858" s="95" t="s">
        <v>265</v>
      </c>
      <c r="C1858" s="60" t="s">
        <v>20</v>
      </c>
      <c r="D1858" s="96"/>
      <c r="E1858" s="97">
        <v>0.309</v>
      </c>
      <c r="F1858" s="97"/>
      <c r="G1858" s="119">
        <v>0.309</v>
      </c>
      <c r="H1858" s="114"/>
    </row>
    <row r="1859" spans="1:8" s="5" customFormat="1" ht="12.75" customHeight="1" x14ac:dyDescent="0.2">
      <c r="A1859" s="94"/>
      <c r="B1859" s="104"/>
      <c r="C1859" s="60" t="s">
        <v>242</v>
      </c>
      <c r="D1859" s="96"/>
      <c r="E1859" s="97">
        <v>1</v>
      </c>
      <c r="F1859" s="97"/>
      <c r="G1859" s="119">
        <v>1</v>
      </c>
      <c r="H1859" s="114"/>
    </row>
    <row r="1860" spans="1:8" s="5" customFormat="1" ht="12.75" customHeight="1" x14ac:dyDescent="0.2">
      <c r="A1860" s="94"/>
      <c r="B1860" s="104"/>
      <c r="C1860" s="60" t="s">
        <v>17</v>
      </c>
      <c r="D1860" s="97"/>
      <c r="E1860" s="97">
        <v>195.875</v>
      </c>
      <c r="F1860" s="97"/>
      <c r="G1860" s="97">
        <v>195.875</v>
      </c>
      <c r="H1860" s="114"/>
    </row>
    <row r="1861" spans="1:8" s="5" customFormat="1" ht="12.75" customHeight="1" x14ac:dyDescent="0.2">
      <c r="A1861" s="94"/>
      <c r="B1861" s="95" t="s">
        <v>266</v>
      </c>
      <c r="C1861" s="60" t="s">
        <v>20</v>
      </c>
      <c r="D1861" s="96"/>
      <c r="E1861" s="97">
        <v>0.31900000000000001</v>
      </c>
      <c r="F1861" s="97"/>
      <c r="G1861" s="119">
        <v>0.31900000000000001</v>
      </c>
      <c r="H1861" s="114"/>
    </row>
    <row r="1862" spans="1:8" s="5" customFormat="1" ht="12.75" customHeight="1" x14ac:dyDescent="0.2">
      <c r="A1862" s="94"/>
      <c r="B1862" s="104"/>
      <c r="C1862" s="60" t="s">
        <v>242</v>
      </c>
      <c r="D1862" s="96"/>
      <c r="E1862" s="97">
        <v>1</v>
      </c>
      <c r="F1862" s="97"/>
      <c r="G1862" s="119">
        <v>1</v>
      </c>
      <c r="H1862" s="114"/>
    </row>
    <row r="1863" spans="1:8" s="5" customFormat="1" ht="12.75" customHeight="1" x14ac:dyDescent="0.2">
      <c r="A1863" s="94"/>
      <c r="B1863" s="104"/>
      <c r="C1863" s="60" t="s">
        <v>17</v>
      </c>
      <c r="D1863" s="97"/>
      <c r="E1863" s="97">
        <v>176.78899999999999</v>
      </c>
      <c r="F1863" s="97"/>
      <c r="G1863" s="97">
        <v>176.78899999999999</v>
      </c>
      <c r="H1863" s="114"/>
    </row>
    <row r="1864" spans="1:8" s="5" customFormat="1" ht="12.75" customHeight="1" x14ac:dyDescent="0.2">
      <c r="A1864" s="94"/>
      <c r="B1864" s="95" t="s">
        <v>267</v>
      </c>
      <c r="C1864" s="60" t="s">
        <v>20</v>
      </c>
      <c r="D1864" s="96"/>
      <c r="E1864" s="97">
        <v>0.61499999999999999</v>
      </c>
      <c r="F1864" s="97"/>
      <c r="G1864" s="119">
        <v>0.61499999999999999</v>
      </c>
      <c r="H1864" s="114"/>
    </row>
    <row r="1865" spans="1:8" s="5" customFormat="1" ht="12.75" customHeight="1" x14ac:dyDescent="0.2">
      <c r="A1865" s="94"/>
      <c r="B1865" s="104"/>
      <c r="C1865" s="60" t="s">
        <v>242</v>
      </c>
      <c r="D1865" s="96"/>
      <c r="E1865" s="97">
        <v>1</v>
      </c>
      <c r="F1865" s="97"/>
      <c r="G1865" s="119">
        <v>1</v>
      </c>
      <c r="H1865" s="114"/>
    </row>
    <row r="1866" spans="1:8" s="5" customFormat="1" ht="12.75" customHeight="1" x14ac:dyDescent="0.2">
      <c r="A1866" s="94"/>
      <c r="B1866" s="104"/>
      <c r="C1866" s="60" t="s">
        <v>17</v>
      </c>
      <c r="D1866" s="97"/>
      <c r="E1866" s="97">
        <v>136.74700000000001</v>
      </c>
      <c r="F1866" s="97"/>
      <c r="G1866" s="97">
        <v>136.74700000000001</v>
      </c>
      <c r="H1866" s="114"/>
    </row>
    <row r="1867" spans="1:8" s="5" customFormat="1" ht="12.75" customHeight="1" x14ac:dyDescent="0.2">
      <c r="A1867" s="94"/>
      <c r="B1867" s="95" t="s">
        <v>268</v>
      </c>
      <c r="C1867" s="60" t="s">
        <v>20</v>
      </c>
      <c r="D1867" s="96"/>
      <c r="E1867" s="97">
        <f t="shared" ref="E1867:E1917" si="23">F1867+G1867</f>
        <v>0.32400000000000001</v>
      </c>
      <c r="F1867" s="97"/>
      <c r="G1867" s="98">
        <v>0.32400000000000001</v>
      </c>
      <c r="H1867" s="114"/>
    </row>
    <row r="1868" spans="1:8" s="5" customFormat="1" ht="12.75" customHeight="1" x14ac:dyDescent="0.2">
      <c r="A1868" s="94"/>
      <c r="B1868" s="103"/>
      <c r="C1868" s="60" t="s">
        <v>242</v>
      </c>
      <c r="D1868" s="96"/>
      <c r="E1868" s="97">
        <f t="shared" si="23"/>
        <v>1</v>
      </c>
      <c r="F1868" s="97"/>
      <c r="G1868" s="98">
        <v>1</v>
      </c>
      <c r="H1868" s="114"/>
    </row>
    <row r="1869" spans="1:8" s="5" customFormat="1" ht="12.75" customHeight="1" x14ac:dyDescent="0.2">
      <c r="A1869" s="94"/>
      <c r="B1869" s="99"/>
      <c r="C1869" s="60" t="s">
        <v>17</v>
      </c>
      <c r="D1869" s="97"/>
      <c r="E1869" s="97">
        <f t="shared" si="23"/>
        <v>184.333</v>
      </c>
      <c r="F1869" s="107"/>
      <c r="G1869" s="98">
        <v>184.333</v>
      </c>
      <c r="H1869" s="114"/>
    </row>
    <row r="1870" spans="1:8" s="5" customFormat="1" ht="12.75" customHeight="1" x14ac:dyDescent="0.2">
      <c r="A1870" s="94"/>
      <c r="B1870" s="95" t="s">
        <v>269</v>
      </c>
      <c r="C1870" s="60" t="s">
        <v>20</v>
      </c>
      <c r="D1870" s="96"/>
      <c r="E1870" s="97">
        <f t="shared" si="23"/>
        <v>0.311</v>
      </c>
      <c r="F1870" s="97"/>
      <c r="G1870" s="97">
        <v>0.311</v>
      </c>
      <c r="H1870" s="114"/>
    </row>
    <row r="1871" spans="1:8" s="5" customFormat="1" ht="12.75" customHeight="1" x14ac:dyDescent="0.2">
      <c r="A1871" s="94"/>
      <c r="B1871" s="104"/>
      <c r="C1871" s="60" t="s">
        <v>242</v>
      </c>
      <c r="D1871" s="96"/>
      <c r="E1871" s="97">
        <f t="shared" si="23"/>
        <v>1</v>
      </c>
      <c r="F1871" s="97"/>
      <c r="G1871" s="97">
        <v>1</v>
      </c>
      <c r="H1871" s="114"/>
    </row>
    <row r="1872" spans="1:8" s="5" customFormat="1" ht="12.75" customHeight="1" x14ac:dyDescent="0.2">
      <c r="A1872" s="94"/>
      <c r="B1872" s="104"/>
      <c r="C1872" s="60" t="s">
        <v>17</v>
      </c>
      <c r="D1872" s="97"/>
      <c r="E1872" s="97">
        <f t="shared" si="23"/>
        <v>195.875</v>
      </c>
      <c r="F1872" s="97"/>
      <c r="G1872" s="97">
        <v>195.875</v>
      </c>
      <c r="H1872" s="114"/>
    </row>
    <row r="1873" spans="1:8" s="5" customFormat="1" ht="12.75" customHeight="1" x14ac:dyDescent="0.2">
      <c r="A1873" s="94"/>
      <c r="B1873" s="95" t="s">
        <v>270</v>
      </c>
      <c r="C1873" s="60" t="s">
        <v>20</v>
      </c>
      <c r="D1873" s="96"/>
      <c r="E1873" s="97">
        <f t="shared" si="23"/>
        <v>0.311</v>
      </c>
      <c r="F1873" s="97"/>
      <c r="G1873" s="97">
        <v>0.311</v>
      </c>
      <c r="H1873" s="114"/>
    </row>
    <row r="1874" spans="1:8" s="5" customFormat="1" ht="12.75" customHeight="1" x14ac:dyDescent="0.2">
      <c r="A1874" s="94"/>
      <c r="B1874" s="104"/>
      <c r="C1874" s="60" t="s">
        <v>242</v>
      </c>
      <c r="D1874" s="96"/>
      <c r="E1874" s="97">
        <f t="shared" si="23"/>
        <v>1</v>
      </c>
      <c r="F1874" s="97"/>
      <c r="G1874" s="97">
        <v>1</v>
      </c>
      <c r="H1874" s="114"/>
    </row>
    <row r="1875" spans="1:8" s="5" customFormat="1" ht="12.75" customHeight="1" x14ac:dyDescent="0.2">
      <c r="A1875" s="94"/>
      <c r="B1875" s="104"/>
      <c r="C1875" s="60" t="s">
        <v>17</v>
      </c>
      <c r="D1875" s="97"/>
      <c r="E1875" s="97">
        <f t="shared" si="23"/>
        <v>195.875</v>
      </c>
      <c r="F1875" s="97"/>
      <c r="G1875" s="97">
        <v>195.875</v>
      </c>
      <c r="H1875" s="114"/>
    </row>
    <row r="1876" spans="1:8" s="5" customFormat="1" ht="12.75" customHeight="1" x14ac:dyDescent="0.2">
      <c r="A1876" s="94"/>
      <c r="B1876" s="95" t="s">
        <v>271</v>
      </c>
      <c r="C1876" s="60" t="s">
        <v>20</v>
      </c>
      <c r="D1876" s="96"/>
      <c r="E1876" s="97">
        <f t="shared" si="23"/>
        <v>0.34499999999999997</v>
      </c>
      <c r="F1876" s="97"/>
      <c r="G1876" s="97">
        <v>0.34499999999999997</v>
      </c>
      <c r="H1876" s="114"/>
    </row>
    <row r="1877" spans="1:8" s="5" customFormat="1" ht="12.75" customHeight="1" x14ac:dyDescent="0.2">
      <c r="A1877" s="94"/>
      <c r="B1877" s="104"/>
      <c r="C1877" s="60" t="s">
        <v>242</v>
      </c>
      <c r="D1877" s="96"/>
      <c r="E1877" s="97">
        <f t="shared" si="23"/>
        <v>1</v>
      </c>
      <c r="F1877" s="97"/>
      <c r="G1877" s="96">
        <v>1</v>
      </c>
      <c r="H1877" s="114"/>
    </row>
    <row r="1878" spans="1:8" s="5" customFormat="1" ht="12.75" customHeight="1" x14ac:dyDescent="0.2">
      <c r="A1878" s="94"/>
      <c r="B1878" s="104"/>
      <c r="C1878" s="60" t="s">
        <v>17</v>
      </c>
      <c r="D1878" s="97"/>
      <c r="E1878" s="97">
        <f t="shared" si="23"/>
        <v>161.04499999999999</v>
      </c>
      <c r="F1878" s="97"/>
      <c r="G1878" s="97">
        <v>161.04499999999999</v>
      </c>
      <c r="H1878" s="114"/>
    </row>
    <row r="1879" spans="1:8" s="5" customFormat="1" ht="12.75" customHeight="1" x14ac:dyDescent="0.2">
      <c r="A1879" s="94"/>
      <c r="B1879" s="95" t="s">
        <v>272</v>
      </c>
      <c r="C1879" s="60" t="s">
        <v>20</v>
      </c>
      <c r="D1879" s="96"/>
      <c r="E1879" s="97">
        <f t="shared" si="23"/>
        <v>0.46100000000000002</v>
      </c>
      <c r="F1879" s="97"/>
      <c r="G1879" s="97">
        <v>0.46100000000000002</v>
      </c>
      <c r="H1879" s="114"/>
    </row>
    <row r="1880" spans="1:8" s="5" customFormat="1" ht="12.75" customHeight="1" x14ac:dyDescent="0.2">
      <c r="A1880" s="94"/>
      <c r="B1880" s="95"/>
      <c r="C1880" s="60" t="s">
        <v>242</v>
      </c>
      <c r="D1880" s="96"/>
      <c r="E1880" s="97">
        <f t="shared" si="23"/>
        <v>1</v>
      </c>
      <c r="F1880" s="97"/>
      <c r="G1880" s="97">
        <v>1</v>
      </c>
      <c r="H1880" s="114"/>
    </row>
    <row r="1881" spans="1:8" s="5" customFormat="1" ht="12.75" customHeight="1" x14ac:dyDescent="0.2">
      <c r="A1881" s="94"/>
      <c r="B1881" s="104"/>
      <c r="C1881" s="60" t="s">
        <v>17</v>
      </c>
      <c r="D1881" s="97"/>
      <c r="E1881" s="97">
        <f t="shared" si="23"/>
        <v>222.43899999999999</v>
      </c>
      <c r="F1881" s="107"/>
      <c r="G1881" s="97">
        <v>222.43899999999999</v>
      </c>
      <c r="H1881" s="114"/>
    </row>
    <row r="1882" spans="1:8" s="5" customFormat="1" ht="12.75" customHeight="1" x14ac:dyDescent="0.2">
      <c r="A1882" s="94"/>
      <c r="B1882" s="95" t="s">
        <v>273</v>
      </c>
      <c r="C1882" s="60" t="s">
        <v>20</v>
      </c>
      <c r="D1882" s="113"/>
      <c r="E1882" s="97">
        <f t="shared" si="23"/>
        <v>0.47899999999999998</v>
      </c>
      <c r="F1882" s="97"/>
      <c r="G1882" s="97">
        <v>0.47899999999999998</v>
      </c>
      <c r="H1882" s="114"/>
    </row>
    <row r="1883" spans="1:8" s="5" customFormat="1" ht="12.75" customHeight="1" x14ac:dyDescent="0.2">
      <c r="A1883" s="94"/>
      <c r="B1883" s="95"/>
      <c r="C1883" s="60" t="s">
        <v>242</v>
      </c>
      <c r="D1883" s="113"/>
      <c r="E1883" s="97">
        <f t="shared" si="23"/>
        <v>1</v>
      </c>
      <c r="F1883" s="97"/>
      <c r="G1883" s="97">
        <v>1</v>
      </c>
      <c r="H1883" s="114"/>
    </row>
    <row r="1884" spans="1:8" s="5" customFormat="1" ht="12.75" customHeight="1" x14ac:dyDescent="0.2">
      <c r="A1884" s="94"/>
      <c r="B1884" s="104"/>
      <c r="C1884" s="60" t="s">
        <v>17</v>
      </c>
      <c r="D1884" s="97"/>
      <c r="E1884" s="97">
        <f t="shared" si="23"/>
        <v>232.251</v>
      </c>
      <c r="F1884" s="97"/>
      <c r="G1884" s="97">
        <v>232.251</v>
      </c>
      <c r="H1884" s="114"/>
    </row>
    <row r="1885" spans="1:8" s="5" customFormat="1" ht="12.75" customHeight="1" x14ac:dyDescent="0.2">
      <c r="A1885" s="94"/>
      <c r="B1885" s="95" t="s">
        <v>274</v>
      </c>
      <c r="C1885" s="60" t="s">
        <v>20</v>
      </c>
      <c r="D1885" s="96"/>
      <c r="E1885" s="97">
        <f t="shared" si="23"/>
        <v>0.47899999999999998</v>
      </c>
      <c r="F1885" s="97"/>
      <c r="G1885" s="97">
        <v>0.47899999999999998</v>
      </c>
      <c r="H1885" s="114"/>
    </row>
    <row r="1886" spans="1:8" s="5" customFormat="1" ht="12.75" customHeight="1" x14ac:dyDescent="0.2">
      <c r="A1886" s="94"/>
      <c r="B1886" s="95"/>
      <c r="C1886" s="60" t="s">
        <v>242</v>
      </c>
      <c r="D1886" s="96"/>
      <c r="E1886" s="97">
        <f t="shared" si="23"/>
        <v>1</v>
      </c>
      <c r="F1886" s="97"/>
      <c r="G1886" s="97">
        <v>1</v>
      </c>
      <c r="H1886" s="114"/>
    </row>
    <row r="1887" spans="1:8" s="5" customFormat="1" ht="12.75" customHeight="1" x14ac:dyDescent="0.2">
      <c r="A1887" s="94"/>
      <c r="B1887" s="104"/>
      <c r="C1887" s="60" t="s">
        <v>17</v>
      </c>
      <c r="D1887" s="97"/>
      <c r="E1887" s="97">
        <f t="shared" si="23"/>
        <v>234.018</v>
      </c>
      <c r="F1887" s="97"/>
      <c r="G1887" s="97">
        <v>234.018</v>
      </c>
      <c r="H1887" s="114"/>
    </row>
    <row r="1888" spans="1:8" s="5" customFormat="1" ht="12.75" customHeight="1" x14ac:dyDescent="0.2">
      <c r="A1888" s="94"/>
      <c r="B1888" s="95" t="s">
        <v>275</v>
      </c>
      <c r="C1888" s="60" t="s">
        <v>20</v>
      </c>
      <c r="D1888" s="96"/>
      <c r="E1888" s="97">
        <f t="shared" si="23"/>
        <v>0.31900000000000001</v>
      </c>
      <c r="F1888" s="97"/>
      <c r="G1888" s="97">
        <v>0.31900000000000001</v>
      </c>
      <c r="H1888" s="114"/>
    </row>
    <row r="1889" spans="1:8" s="5" customFormat="1" ht="12.75" customHeight="1" x14ac:dyDescent="0.2">
      <c r="A1889" s="94"/>
      <c r="B1889" s="104"/>
      <c r="C1889" s="60" t="s">
        <v>242</v>
      </c>
      <c r="D1889" s="96"/>
      <c r="E1889" s="97">
        <f t="shared" si="23"/>
        <v>1</v>
      </c>
      <c r="F1889" s="97"/>
      <c r="G1889" s="97">
        <v>1</v>
      </c>
      <c r="H1889" s="114"/>
    </row>
    <row r="1890" spans="1:8" s="5" customFormat="1" ht="12.75" customHeight="1" x14ac:dyDescent="0.2">
      <c r="A1890" s="94"/>
      <c r="B1890" s="104"/>
      <c r="C1890" s="60" t="s">
        <v>17</v>
      </c>
      <c r="D1890" s="97"/>
      <c r="E1890" s="97">
        <f t="shared" si="23"/>
        <v>175.18199999999999</v>
      </c>
      <c r="F1890" s="97"/>
      <c r="G1890" s="97">
        <v>175.18199999999999</v>
      </c>
      <c r="H1890" s="114"/>
    </row>
    <row r="1891" spans="1:8" s="5" customFormat="1" ht="12.75" customHeight="1" x14ac:dyDescent="0.2">
      <c r="A1891" s="94"/>
      <c r="B1891" s="95" t="s">
        <v>276</v>
      </c>
      <c r="C1891" s="60" t="s">
        <v>20</v>
      </c>
      <c r="D1891" s="96"/>
      <c r="E1891" s="97">
        <f t="shared" si="23"/>
        <v>0.318</v>
      </c>
      <c r="F1891" s="97"/>
      <c r="G1891" s="97">
        <v>0.318</v>
      </c>
      <c r="H1891" s="114"/>
    </row>
    <row r="1892" spans="1:8" s="5" customFormat="1" ht="12.75" customHeight="1" x14ac:dyDescent="0.2">
      <c r="A1892" s="94"/>
      <c r="B1892" s="104"/>
      <c r="C1892" s="60" t="s">
        <v>242</v>
      </c>
      <c r="D1892" s="96"/>
      <c r="E1892" s="97">
        <f t="shared" si="23"/>
        <v>1</v>
      </c>
      <c r="F1892" s="97"/>
      <c r="G1892" s="97">
        <v>1</v>
      </c>
      <c r="H1892" s="114"/>
    </row>
    <row r="1893" spans="1:8" s="5" customFormat="1" ht="12.75" customHeight="1" x14ac:dyDescent="0.2">
      <c r="A1893" s="94"/>
      <c r="B1893" s="104"/>
      <c r="C1893" s="60" t="s">
        <v>17</v>
      </c>
      <c r="D1893" s="97"/>
      <c r="E1893" s="97">
        <f t="shared" si="23"/>
        <v>168.44</v>
      </c>
      <c r="F1893" s="97"/>
      <c r="G1893" s="97">
        <v>168.44</v>
      </c>
      <c r="H1893" s="114"/>
    </row>
    <row r="1894" spans="1:8" s="5" customFormat="1" ht="12.75" customHeight="1" x14ac:dyDescent="0.2">
      <c r="A1894" s="94"/>
      <c r="B1894" s="95" t="s">
        <v>277</v>
      </c>
      <c r="C1894" s="60" t="s">
        <v>20</v>
      </c>
      <c r="D1894" s="96"/>
      <c r="E1894" s="97">
        <f t="shared" si="23"/>
        <v>0.318</v>
      </c>
      <c r="F1894" s="97"/>
      <c r="G1894" s="97">
        <v>0.318</v>
      </c>
      <c r="H1894" s="114"/>
    </row>
    <row r="1895" spans="1:8" s="5" customFormat="1" ht="12.75" customHeight="1" x14ac:dyDescent="0.2">
      <c r="A1895" s="94"/>
      <c r="B1895" s="104"/>
      <c r="C1895" s="60" t="s">
        <v>242</v>
      </c>
      <c r="D1895" s="96"/>
      <c r="E1895" s="97">
        <f t="shared" si="23"/>
        <v>1</v>
      </c>
      <c r="F1895" s="97"/>
      <c r="G1895" s="97">
        <v>1</v>
      </c>
      <c r="H1895" s="114"/>
    </row>
    <row r="1896" spans="1:8" s="5" customFormat="1" ht="12.75" customHeight="1" x14ac:dyDescent="0.2">
      <c r="A1896" s="94"/>
      <c r="B1896" s="104"/>
      <c r="C1896" s="60" t="s">
        <v>17</v>
      </c>
      <c r="D1896" s="97"/>
      <c r="E1896" s="97">
        <f t="shared" si="23"/>
        <v>173.90700000000001</v>
      </c>
      <c r="F1896" s="97"/>
      <c r="G1896" s="97">
        <v>173.90700000000001</v>
      </c>
      <c r="H1896" s="114"/>
    </row>
    <row r="1897" spans="1:8" s="5" customFormat="1" ht="12.75" customHeight="1" x14ac:dyDescent="0.2">
      <c r="A1897" s="94"/>
      <c r="B1897" s="95" t="s">
        <v>278</v>
      </c>
      <c r="C1897" s="60" t="s">
        <v>20</v>
      </c>
      <c r="D1897" s="96"/>
      <c r="E1897" s="97">
        <f t="shared" si="23"/>
        <v>0.318</v>
      </c>
      <c r="F1897" s="119"/>
      <c r="G1897" s="119">
        <v>0.318</v>
      </c>
      <c r="H1897" s="114"/>
    </row>
    <row r="1898" spans="1:8" s="5" customFormat="1" ht="12.75" customHeight="1" x14ac:dyDescent="0.2">
      <c r="A1898" s="94"/>
      <c r="B1898" s="104"/>
      <c r="C1898" s="60" t="s">
        <v>242</v>
      </c>
      <c r="D1898" s="96"/>
      <c r="E1898" s="97">
        <f t="shared" si="23"/>
        <v>1</v>
      </c>
      <c r="F1898" s="119"/>
      <c r="G1898" s="119">
        <v>1</v>
      </c>
      <c r="H1898" s="114"/>
    </row>
    <row r="1899" spans="1:8" s="5" customFormat="1" ht="12.75" customHeight="1" x14ac:dyDescent="0.2">
      <c r="A1899" s="94"/>
      <c r="B1899" s="104"/>
      <c r="C1899" s="60" t="s">
        <v>17</v>
      </c>
      <c r="D1899" s="97"/>
      <c r="E1899" s="97">
        <f t="shared" si="23"/>
        <v>173.90700000000001</v>
      </c>
      <c r="F1899" s="97"/>
      <c r="G1899" s="97">
        <v>173.90700000000001</v>
      </c>
      <c r="H1899" s="114"/>
    </row>
    <row r="1900" spans="1:8" s="5" customFormat="1" ht="12.75" customHeight="1" x14ac:dyDescent="0.2">
      <c r="A1900" s="94"/>
      <c r="B1900" s="95" t="s">
        <v>279</v>
      </c>
      <c r="C1900" s="60" t="s">
        <v>20</v>
      </c>
      <c r="D1900" s="96"/>
      <c r="E1900" s="97">
        <f t="shared" si="23"/>
        <v>0.58099999999999996</v>
      </c>
      <c r="F1900" s="97"/>
      <c r="G1900" s="119">
        <v>0.58099999999999996</v>
      </c>
      <c r="H1900" s="114"/>
    </row>
    <row r="1901" spans="1:8" s="5" customFormat="1" ht="12.75" customHeight="1" x14ac:dyDescent="0.2">
      <c r="A1901" s="94"/>
      <c r="B1901" s="104"/>
      <c r="C1901" s="60" t="s">
        <v>242</v>
      </c>
      <c r="D1901" s="96"/>
      <c r="E1901" s="97">
        <f t="shared" si="23"/>
        <v>1</v>
      </c>
      <c r="F1901" s="97"/>
      <c r="G1901" s="119">
        <v>1</v>
      </c>
      <c r="H1901" s="114"/>
    </row>
    <row r="1902" spans="1:8" s="5" customFormat="1" ht="12.75" customHeight="1" x14ac:dyDescent="0.2">
      <c r="A1902" s="94"/>
      <c r="B1902" s="104"/>
      <c r="C1902" s="60" t="s">
        <v>17</v>
      </c>
      <c r="D1902" s="97"/>
      <c r="E1902" s="97">
        <f t="shared" si="23"/>
        <v>296.49299999999999</v>
      </c>
      <c r="F1902" s="97"/>
      <c r="G1902" s="97">
        <v>296.49299999999999</v>
      </c>
      <c r="H1902" s="114"/>
    </row>
    <row r="1903" spans="1:8" s="5" customFormat="1" ht="12.75" customHeight="1" x14ac:dyDescent="0.2">
      <c r="A1903" s="94"/>
      <c r="B1903" s="95" t="s">
        <v>280</v>
      </c>
      <c r="C1903" s="60" t="s">
        <v>20</v>
      </c>
      <c r="D1903" s="96"/>
      <c r="E1903" s="97">
        <f t="shared" si="23"/>
        <v>0.48699999999999999</v>
      </c>
      <c r="F1903" s="119"/>
      <c r="G1903" s="97">
        <v>0.48699999999999999</v>
      </c>
      <c r="H1903" s="114"/>
    </row>
    <row r="1904" spans="1:8" s="5" customFormat="1" ht="12.75" customHeight="1" x14ac:dyDescent="0.2">
      <c r="A1904" s="94"/>
      <c r="B1904" s="104"/>
      <c r="C1904" s="60" t="s">
        <v>242</v>
      </c>
      <c r="D1904" s="96"/>
      <c r="E1904" s="97">
        <f t="shared" si="23"/>
        <v>1</v>
      </c>
      <c r="F1904" s="119"/>
      <c r="G1904" s="97">
        <v>1</v>
      </c>
      <c r="H1904" s="114"/>
    </row>
    <row r="1905" spans="1:15" s="5" customFormat="1" ht="12.75" customHeight="1" x14ac:dyDescent="0.2">
      <c r="A1905" s="121"/>
      <c r="B1905" s="122"/>
      <c r="C1905" s="123" t="s">
        <v>17</v>
      </c>
      <c r="D1905" s="124"/>
      <c r="E1905" s="124">
        <f t="shared" si="23"/>
        <v>315.91300000000001</v>
      </c>
      <c r="F1905" s="124"/>
      <c r="G1905" s="124">
        <v>315.91300000000001</v>
      </c>
      <c r="H1905" s="125"/>
    </row>
    <row r="1906" spans="1:15" s="102" customFormat="1" ht="12.75" customHeight="1" x14ac:dyDescent="0.25">
      <c r="A1906" s="94"/>
      <c r="B1906" s="95" t="s">
        <v>281</v>
      </c>
      <c r="C1906" s="60" t="s">
        <v>20</v>
      </c>
      <c r="D1906" s="96"/>
      <c r="E1906" s="97">
        <f t="shared" si="23"/>
        <v>0.31900000000000001</v>
      </c>
      <c r="F1906" s="97"/>
      <c r="G1906" s="98">
        <v>0.31900000000000001</v>
      </c>
      <c r="H1906" s="99"/>
      <c r="I1906" s="100"/>
      <c r="J1906" s="100"/>
      <c r="K1906" s="101"/>
    </row>
    <row r="1907" spans="1:15" s="106" customFormat="1" ht="12.75" customHeight="1" x14ac:dyDescent="0.25">
      <c r="A1907" s="94"/>
      <c r="B1907" s="103"/>
      <c r="C1907" s="60" t="s">
        <v>242</v>
      </c>
      <c r="D1907" s="96"/>
      <c r="E1907" s="97">
        <f t="shared" si="23"/>
        <v>1</v>
      </c>
      <c r="F1907" s="97"/>
      <c r="G1907" s="98">
        <v>1</v>
      </c>
      <c r="H1907" s="126"/>
      <c r="I1907" s="100"/>
      <c r="J1907" s="100"/>
      <c r="K1907" s="105"/>
    </row>
    <row r="1908" spans="1:15" s="110" customFormat="1" ht="12.75" customHeight="1" x14ac:dyDescent="0.25">
      <c r="A1908" s="94"/>
      <c r="B1908" s="99"/>
      <c r="C1908" s="60" t="s">
        <v>17</v>
      </c>
      <c r="D1908" s="97"/>
      <c r="E1908" s="97">
        <f t="shared" si="23"/>
        <v>179.739</v>
      </c>
      <c r="F1908" s="107"/>
      <c r="G1908" s="98">
        <v>179.739</v>
      </c>
      <c r="H1908" s="104"/>
      <c r="I1908" s="100"/>
      <c r="J1908" s="100"/>
      <c r="K1908" s="108"/>
      <c r="L1908" s="109"/>
      <c r="M1908" s="108"/>
      <c r="N1908" s="108"/>
      <c r="O1908" s="108"/>
    </row>
    <row r="1909" spans="1:15" s="110" customFormat="1" ht="12.75" customHeight="1" x14ac:dyDescent="0.25">
      <c r="A1909" s="94"/>
      <c r="B1909" s="95" t="s">
        <v>282</v>
      </c>
      <c r="C1909" s="60" t="s">
        <v>20</v>
      </c>
      <c r="D1909" s="96"/>
      <c r="E1909" s="97">
        <f t="shared" si="23"/>
        <v>0.314</v>
      </c>
      <c r="F1909" s="97"/>
      <c r="G1909" s="97">
        <v>0.314</v>
      </c>
      <c r="H1909" s="111"/>
      <c r="I1909" s="100"/>
      <c r="J1909" s="108"/>
      <c r="K1909" s="108"/>
      <c r="L1909" s="108"/>
      <c r="M1909" s="108"/>
      <c r="N1909" s="108"/>
      <c r="O1909" s="108"/>
    </row>
    <row r="1910" spans="1:15" s="110" customFormat="1" ht="12.75" customHeight="1" x14ac:dyDescent="0.25">
      <c r="A1910" s="94"/>
      <c r="B1910" s="104"/>
      <c r="C1910" s="60" t="s">
        <v>242</v>
      </c>
      <c r="D1910" s="96"/>
      <c r="E1910" s="97">
        <f t="shared" si="23"/>
        <v>1</v>
      </c>
      <c r="F1910" s="97"/>
      <c r="G1910" s="97">
        <v>1</v>
      </c>
      <c r="H1910" s="111"/>
      <c r="I1910" s="100"/>
      <c r="J1910" s="108"/>
      <c r="K1910" s="108"/>
      <c r="L1910" s="108"/>
      <c r="M1910" s="108"/>
      <c r="N1910" s="108"/>
      <c r="O1910" s="108"/>
    </row>
    <row r="1911" spans="1:15" s="110" customFormat="1" ht="12.75" customHeight="1" x14ac:dyDescent="0.25">
      <c r="A1911" s="94"/>
      <c r="B1911" s="104"/>
      <c r="C1911" s="60" t="s">
        <v>17</v>
      </c>
      <c r="D1911" s="97"/>
      <c r="E1911" s="97">
        <f t="shared" si="23"/>
        <v>123.922</v>
      </c>
      <c r="F1911" s="97"/>
      <c r="G1911" s="97">
        <v>123.922</v>
      </c>
      <c r="H1911" s="111"/>
      <c r="I1911" s="100"/>
      <c r="J1911" s="108"/>
      <c r="K1911" s="108"/>
      <c r="L1911" s="108"/>
      <c r="M1911" s="108"/>
      <c r="N1911" s="108"/>
      <c r="O1911" s="108"/>
    </row>
    <row r="1912" spans="1:15" s="112" customFormat="1" ht="12.75" customHeight="1" x14ac:dyDescent="0.25">
      <c r="A1912" s="94"/>
      <c r="B1912" s="95" t="s">
        <v>283</v>
      </c>
      <c r="C1912" s="60" t="s">
        <v>20</v>
      </c>
      <c r="D1912" s="96"/>
      <c r="E1912" s="97">
        <f t="shared" si="23"/>
        <v>0.31900000000000001</v>
      </c>
      <c r="F1912" s="97"/>
      <c r="G1912" s="97">
        <v>0.31900000000000001</v>
      </c>
      <c r="H1912" s="104"/>
      <c r="I1912" s="109"/>
      <c r="J1912" s="108"/>
      <c r="K1912" s="108"/>
      <c r="L1912" s="108"/>
      <c r="M1912" s="108"/>
      <c r="N1912" s="108"/>
      <c r="O1912" s="108"/>
    </row>
    <row r="1913" spans="1:15" s="112" customFormat="1" ht="12.75" customHeight="1" x14ac:dyDescent="0.25">
      <c r="A1913" s="94"/>
      <c r="B1913" s="104"/>
      <c r="C1913" s="60" t="s">
        <v>242</v>
      </c>
      <c r="D1913" s="96"/>
      <c r="E1913" s="97">
        <f t="shared" si="23"/>
        <v>1</v>
      </c>
      <c r="F1913" s="97"/>
      <c r="G1913" s="97">
        <v>1</v>
      </c>
      <c r="H1913" s="104"/>
      <c r="I1913" s="109"/>
      <c r="J1913" s="108"/>
      <c r="K1913" s="108"/>
      <c r="L1913" s="108"/>
      <c r="M1913" s="108"/>
      <c r="N1913" s="108"/>
      <c r="O1913" s="108"/>
    </row>
    <row r="1914" spans="1:15" s="112" customFormat="1" ht="12.75" customHeight="1" x14ac:dyDescent="0.25">
      <c r="A1914" s="94"/>
      <c r="B1914" s="104"/>
      <c r="C1914" s="60" t="s">
        <v>17</v>
      </c>
      <c r="D1914" s="97"/>
      <c r="E1914" s="97">
        <f t="shared" si="23"/>
        <v>175.18299999999999</v>
      </c>
      <c r="F1914" s="97"/>
      <c r="G1914" s="97">
        <v>175.18299999999999</v>
      </c>
      <c r="H1914" s="104"/>
      <c r="I1914" s="109"/>
      <c r="J1914" s="108"/>
      <c r="K1914" s="108"/>
      <c r="L1914" s="108"/>
      <c r="M1914" s="108"/>
      <c r="N1914" s="108"/>
      <c r="O1914" s="108"/>
    </row>
    <row r="1915" spans="1:15" s="112" customFormat="1" ht="12.75" customHeight="1" x14ac:dyDescent="0.25">
      <c r="A1915" s="94"/>
      <c r="B1915" s="95" t="s">
        <v>284</v>
      </c>
      <c r="C1915" s="60" t="s">
        <v>20</v>
      </c>
      <c r="D1915" s="96"/>
      <c r="E1915" s="97">
        <f t="shared" si="23"/>
        <v>0.318</v>
      </c>
      <c r="F1915" s="97"/>
      <c r="G1915" s="97">
        <v>0.318</v>
      </c>
      <c r="H1915" s="104"/>
      <c r="I1915" s="109"/>
      <c r="J1915" s="109"/>
      <c r="K1915" s="108"/>
      <c r="L1915" s="108"/>
      <c r="M1915" s="109"/>
      <c r="N1915" s="108"/>
      <c r="O1915" s="108"/>
    </row>
    <row r="1916" spans="1:15" s="112" customFormat="1" ht="12.75" customHeight="1" x14ac:dyDescent="0.25">
      <c r="A1916" s="94"/>
      <c r="B1916" s="104"/>
      <c r="C1916" s="60" t="s">
        <v>242</v>
      </c>
      <c r="D1916" s="96"/>
      <c r="E1916" s="97">
        <f t="shared" si="23"/>
        <v>1</v>
      </c>
      <c r="F1916" s="97"/>
      <c r="G1916" s="96">
        <v>1</v>
      </c>
      <c r="H1916" s="104"/>
      <c r="I1916" s="109"/>
      <c r="J1916" s="109"/>
      <c r="K1916" s="108"/>
      <c r="L1916" s="108"/>
      <c r="M1916" s="108"/>
      <c r="N1916" s="108"/>
      <c r="O1916" s="108"/>
    </row>
    <row r="1917" spans="1:15" s="112" customFormat="1" ht="12.75" customHeight="1" x14ac:dyDescent="0.25">
      <c r="A1917" s="94"/>
      <c r="B1917" s="104"/>
      <c r="C1917" s="60" t="s">
        <v>17</v>
      </c>
      <c r="D1917" s="97"/>
      <c r="E1917" s="97">
        <f t="shared" si="23"/>
        <v>168.44</v>
      </c>
      <c r="F1917" s="97"/>
      <c r="G1917" s="97">
        <v>168.44</v>
      </c>
      <c r="H1917" s="104"/>
      <c r="I1917" s="109"/>
      <c r="J1917" s="109"/>
      <c r="K1917" s="108"/>
      <c r="L1917" s="108"/>
      <c r="M1917" s="108"/>
      <c r="N1917" s="108"/>
      <c r="O1917" s="108"/>
    </row>
    <row r="1918" spans="1:15" s="110" customFormat="1" ht="12.75" customHeight="1" x14ac:dyDescent="0.25">
      <c r="A1918" s="94"/>
      <c r="B1918" s="95" t="s">
        <v>285</v>
      </c>
      <c r="C1918" s="60" t="s">
        <v>20</v>
      </c>
      <c r="D1918" s="96"/>
      <c r="E1918" s="97">
        <v>0.34499999999999997</v>
      </c>
      <c r="F1918" s="97"/>
      <c r="G1918" s="97">
        <v>0.34499999999999997</v>
      </c>
      <c r="H1918" s="111"/>
      <c r="I1918" s="109"/>
      <c r="J1918" s="108"/>
      <c r="K1918" s="108"/>
      <c r="L1918" s="109"/>
      <c r="M1918" s="108"/>
      <c r="N1918" s="108"/>
      <c r="O1918" s="108"/>
    </row>
    <row r="1919" spans="1:15" s="110" customFormat="1" ht="12.75" customHeight="1" x14ac:dyDescent="0.25">
      <c r="A1919" s="94"/>
      <c r="B1919" s="95"/>
      <c r="C1919" s="60" t="s">
        <v>242</v>
      </c>
      <c r="D1919" s="96"/>
      <c r="E1919" s="97">
        <v>1</v>
      </c>
      <c r="F1919" s="97"/>
      <c r="G1919" s="97">
        <v>1</v>
      </c>
      <c r="H1919" s="111"/>
      <c r="I1919" s="109"/>
      <c r="J1919" s="108"/>
      <c r="K1919" s="108"/>
      <c r="L1919" s="108"/>
      <c r="M1919" s="108"/>
      <c r="N1919" s="108"/>
      <c r="O1919" s="108"/>
    </row>
    <row r="1920" spans="1:15" s="106" customFormat="1" ht="12.75" customHeight="1" x14ac:dyDescent="0.25">
      <c r="A1920" s="94"/>
      <c r="B1920" s="104"/>
      <c r="C1920" s="60" t="s">
        <v>17</v>
      </c>
      <c r="D1920" s="97"/>
      <c r="E1920" s="97">
        <v>161.04499999999999</v>
      </c>
      <c r="F1920" s="107"/>
      <c r="G1920" s="97">
        <v>161.04499999999999</v>
      </c>
      <c r="H1920" s="127"/>
      <c r="I1920" s="109"/>
      <c r="J1920" s="105"/>
      <c r="K1920" s="105"/>
      <c r="L1920" s="105"/>
      <c r="M1920" s="105"/>
      <c r="N1920" s="105"/>
      <c r="O1920" s="105"/>
    </row>
    <row r="1921" spans="1:15" s="106" customFormat="1" ht="12.75" customHeight="1" x14ac:dyDescent="0.25">
      <c r="A1921" s="94"/>
      <c r="B1921" s="95" t="s">
        <v>286</v>
      </c>
      <c r="C1921" s="60" t="s">
        <v>20</v>
      </c>
      <c r="D1921" s="113"/>
      <c r="E1921" s="97">
        <v>0.38700000000000001</v>
      </c>
      <c r="F1921" s="97"/>
      <c r="G1921" s="97">
        <v>0.38700000000000001</v>
      </c>
      <c r="H1921" s="127"/>
      <c r="I1921" s="109"/>
      <c r="J1921" s="109"/>
      <c r="K1921" s="105"/>
      <c r="L1921" s="105"/>
      <c r="M1921" s="105"/>
      <c r="N1921" s="105"/>
      <c r="O1921" s="105"/>
    </row>
    <row r="1922" spans="1:15" s="110" customFormat="1" ht="12.75" customHeight="1" x14ac:dyDescent="0.25">
      <c r="A1922" s="94"/>
      <c r="B1922" s="95"/>
      <c r="C1922" s="60" t="s">
        <v>242</v>
      </c>
      <c r="D1922" s="113"/>
      <c r="E1922" s="97">
        <v>1</v>
      </c>
      <c r="F1922" s="97"/>
      <c r="G1922" s="97">
        <v>1</v>
      </c>
      <c r="H1922" s="127"/>
      <c r="I1922" s="109"/>
      <c r="J1922" s="109"/>
      <c r="K1922" s="108"/>
      <c r="L1922" s="108"/>
      <c r="M1922" s="108"/>
      <c r="N1922" s="108"/>
      <c r="O1922" s="108"/>
    </row>
    <row r="1923" spans="1:15" s="110" customFormat="1" ht="12.75" customHeight="1" x14ac:dyDescent="0.25">
      <c r="A1923" s="94"/>
      <c r="B1923" s="104"/>
      <c r="C1923" s="60" t="s">
        <v>17</v>
      </c>
      <c r="D1923" s="97"/>
      <c r="E1923" s="97">
        <v>195.56800000000001</v>
      </c>
      <c r="F1923" s="97"/>
      <c r="G1923" s="97">
        <v>195.56800000000001</v>
      </c>
      <c r="H1923" s="127"/>
      <c r="I1923" s="109"/>
      <c r="J1923" s="109"/>
      <c r="K1923" s="108"/>
      <c r="L1923" s="108"/>
      <c r="M1923" s="108"/>
      <c r="N1923" s="108"/>
      <c r="O1923" s="108"/>
    </row>
    <row r="1924" spans="1:15" s="110" customFormat="1" ht="12.75" customHeight="1" x14ac:dyDescent="0.25">
      <c r="A1924" s="94"/>
      <c r="B1924" s="95" t="s">
        <v>287</v>
      </c>
      <c r="C1924" s="60" t="s">
        <v>20</v>
      </c>
      <c r="D1924" s="96"/>
      <c r="E1924" s="97">
        <v>0.41399999999999998</v>
      </c>
      <c r="F1924" s="97"/>
      <c r="G1924" s="97">
        <v>0.41399999999999998</v>
      </c>
      <c r="H1924" s="111"/>
      <c r="I1924" s="109"/>
      <c r="J1924" s="109"/>
      <c r="K1924" s="108"/>
      <c r="L1924" s="108"/>
      <c r="M1924" s="108"/>
      <c r="N1924" s="108"/>
      <c r="O1924" s="108"/>
    </row>
    <row r="1925" spans="1:15" s="110" customFormat="1" ht="12.75" customHeight="1" x14ac:dyDescent="0.25">
      <c r="A1925" s="94"/>
      <c r="B1925" s="95"/>
      <c r="C1925" s="60" t="s">
        <v>242</v>
      </c>
      <c r="D1925" s="96"/>
      <c r="E1925" s="97">
        <v>1</v>
      </c>
      <c r="F1925" s="97"/>
      <c r="G1925" s="97">
        <v>1</v>
      </c>
      <c r="H1925" s="111"/>
      <c r="I1925" s="109"/>
      <c r="J1925" s="109"/>
      <c r="K1925" s="108"/>
      <c r="L1925" s="108"/>
      <c r="M1925" s="108"/>
      <c r="N1925" s="108"/>
      <c r="O1925" s="108"/>
    </row>
    <row r="1926" spans="1:15" s="110" customFormat="1" ht="12.75" customHeight="1" x14ac:dyDescent="0.25">
      <c r="A1926" s="94"/>
      <c r="B1926" s="104"/>
      <c r="C1926" s="60" t="s">
        <v>17</v>
      </c>
      <c r="D1926" s="97"/>
      <c r="E1926" s="97">
        <v>201.012</v>
      </c>
      <c r="F1926" s="97"/>
      <c r="G1926" s="97">
        <v>201.012</v>
      </c>
      <c r="H1926" s="111"/>
      <c r="I1926" s="109"/>
      <c r="J1926" s="109"/>
      <c r="K1926" s="108"/>
      <c r="L1926" s="108"/>
      <c r="M1926" s="108"/>
      <c r="N1926" s="108"/>
      <c r="O1926" s="108"/>
    </row>
    <row r="1927" spans="1:15" s="5" customFormat="1" ht="12.75" customHeight="1" x14ac:dyDescent="0.2">
      <c r="A1927" s="94"/>
      <c r="B1927" s="95" t="s">
        <v>288</v>
      </c>
      <c r="C1927" s="60" t="s">
        <v>20</v>
      </c>
      <c r="D1927" s="96"/>
      <c r="E1927" s="97">
        <v>0.34599999999999997</v>
      </c>
      <c r="F1927" s="97"/>
      <c r="G1927" s="97">
        <v>0.34599999999999997</v>
      </c>
      <c r="H1927" s="114"/>
      <c r="I1927" s="115"/>
      <c r="J1927" s="116"/>
      <c r="K1927" s="116"/>
      <c r="L1927" s="116"/>
      <c r="M1927" s="116"/>
      <c r="N1927" s="116"/>
      <c r="O1927" s="116"/>
    </row>
    <row r="1928" spans="1:15" s="5" customFormat="1" ht="12.75" customHeight="1" x14ac:dyDescent="0.2">
      <c r="A1928" s="94"/>
      <c r="B1928" s="104"/>
      <c r="C1928" s="60" t="s">
        <v>242</v>
      </c>
      <c r="D1928" s="96"/>
      <c r="E1928" s="97">
        <v>1</v>
      </c>
      <c r="F1928" s="97"/>
      <c r="G1928" s="97">
        <v>1</v>
      </c>
      <c r="H1928" s="114"/>
      <c r="I1928" s="115"/>
      <c r="J1928" s="116"/>
      <c r="K1928" s="116"/>
      <c r="L1928" s="116"/>
      <c r="M1928" s="116"/>
      <c r="N1928" s="116"/>
      <c r="O1928" s="116"/>
    </row>
    <row r="1929" spans="1:15" s="5" customFormat="1" ht="12.75" customHeight="1" x14ac:dyDescent="0.2">
      <c r="A1929" s="94"/>
      <c r="B1929" s="104"/>
      <c r="C1929" s="60" t="s">
        <v>17</v>
      </c>
      <c r="D1929" s="97"/>
      <c r="E1929" s="97">
        <v>171.26499999999999</v>
      </c>
      <c r="F1929" s="97"/>
      <c r="G1929" s="97">
        <v>171.26499999999999</v>
      </c>
      <c r="H1929" s="114"/>
      <c r="I1929" s="115"/>
      <c r="J1929" s="115"/>
      <c r="K1929" s="116"/>
      <c r="L1929" s="116"/>
      <c r="M1929" s="116"/>
      <c r="N1929" s="116"/>
      <c r="O1929" s="116"/>
    </row>
    <row r="1930" spans="1:15" s="5" customFormat="1" ht="12.75" customHeight="1" x14ac:dyDescent="0.2">
      <c r="A1930" s="94"/>
      <c r="B1930" s="95" t="s">
        <v>289</v>
      </c>
      <c r="C1930" s="60" t="s">
        <v>20</v>
      </c>
      <c r="D1930" s="96"/>
      <c r="E1930" s="97">
        <v>1.179</v>
      </c>
      <c r="F1930" s="97"/>
      <c r="G1930" s="97">
        <v>1.179</v>
      </c>
      <c r="H1930" s="117"/>
      <c r="I1930" s="115"/>
      <c r="J1930" s="115"/>
      <c r="K1930" s="116"/>
      <c r="L1930" s="116"/>
      <c r="M1930" s="116"/>
      <c r="N1930" s="116"/>
      <c r="O1930" s="116"/>
    </row>
    <row r="1931" spans="1:15" s="5" customFormat="1" ht="12.75" customHeight="1" x14ac:dyDescent="0.2">
      <c r="A1931" s="94"/>
      <c r="B1931" s="104"/>
      <c r="C1931" s="60" t="s">
        <v>242</v>
      </c>
      <c r="D1931" s="96"/>
      <c r="E1931" s="97">
        <v>1</v>
      </c>
      <c r="F1931" s="97"/>
      <c r="G1931" s="97">
        <v>1</v>
      </c>
      <c r="H1931" s="117"/>
      <c r="I1931" s="115"/>
      <c r="J1931" s="115"/>
      <c r="K1931" s="116"/>
      <c r="L1931" s="116"/>
      <c r="M1931" s="116"/>
      <c r="N1931" s="116"/>
      <c r="O1931" s="116"/>
    </row>
    <row r="1932" spans="1:15" s="5" customFormat="1" ht="12.75" customHeight="1" x14ac:dyDescent="0.2">
      <c r="A1932" s="94"/>
      <c r="B1932" s="104"/>
      <c r="C1932" s="60" t="s">
        <v>17</v>
      </c>
      <c r="D1932" s="97"/>
      <c r="E1932" s="97">
        <v>447.7</v>
      </c>
      <c r="F1932" s="97"/>
      <c r="G1932" s="97">
        <v>447.7</v>
      </c>
      <c r="H1932" s="117"/>
      <c r="I1932" s="115"/>
      <c r="J1932" s="116"/>
      <c r="K1932" s="116"/>
      <c r="L1932" s="116"/>
      <c r="M1932" s="116"/>
      <c r="N1932" s="116"/>
      <c r="O1932" s="116"/>
    </row>
    <row r="1933" spans="1:15" s="5" customFormat="1" ht="12.75" customHeight="1" x14ac:dyDescent="0.2">
      <c r="A1933" s="94"/>
      <c r="B1933" s="95" t="s">
        <v>290</v>
      </c>
      <c r="C1933" s="60" t="s">
        <v>20</v>
      </c>
      <c r="D1933" s="96"/>
      <c r="E1933" s="97">
        <v>1.2669999999999999</v>
      </c>
      <c r="F1933" s="97"/>
      <c r="G1933" s="97">
        <v>1.2669999999999999</v>
      </c>
      <c r="H1933" s="114"/>
      <c r="I1933" s="118"/>
      <c r="J1933" s="116"/>
      <c r="K1933" s="116"/>
      <c r="L1933" s="116"/>
      <c r="M1933" s="116"/>
      <c r="N1933" s="116"/>
      <c r="O1933" s="116"/>
    </row>
    <row r="1934" spans="1:15" s="5" customFormat="1" ht="12.75" customHeight="1" x14ac:dyDescent="0.2">
      <c r="A1934" s="94"/>
      <c r="B1934" s="104"/>
      <c r="C1934" s="60" t="s">
        <v>242</v>
      </c>
      <c r="D1934" s="96"/>
      <c r="E1934" s="97">
        <v>1</v>
      </c>
      <c r="F1934" s="97"/>
      <c r="G1934" s="97">
        <v>1</v>
      </c>
      <c r="H1934" s="114"/>
      <c r="I1934" s="118"/>
      <c r="J1934" s="116"/>
      <c r="K1934" s="116"/>
      <c r="L1934" s="116"/>
      <c r="M1934" s="116"/>
      <c r="N1934" s="116"/>
      <c r="O1934" s="116"/>
    </row>
    <row r="1935" spans="1:15" s="5" customFormat="1" ht="12.75" customHeight="1" x14ac:dyDescent="0.2">
      <c r="A1935" s="94"/>
      <c r="B1935" s="104"/>
      <c r="C1935" s="60" t="s">
        <v>17</v>
      </c>
      <c r="D1935" s="97"/>
      <c r="E1935" s="97">
        <v>357.09100000000001</v>
      </c>
      <c r="F1935" s="97"/>
      <c r="G1935" s="97">
        <v>357.09100000000001</v>
      </c>
      <c r="H1935" s="114"/>
      <c r="I1935" s="118"/>
      <c r="J1935" s="116"/>
      <c r="K1935" s="116"/>
      <c r="L1935" s="116"/>
      <c r="M1935" s="116"/>
      <c r="N1935" s="116"/>
      <c r="O1935" s="116"/>
    </row>
    <row r="1936" spans="1:15" s="5" customFormat="1" ht="12.75" customHeight="1" x14ac:dyDescent="0.2">
      <c r="A1936" s="94"/>
      <c r="B1936" s="95" t="s">
        <v>291</v>
      </c>
      <c r="C1936" s="60" t="s">
        <v>20</v>
      </c>
      <c r="D1936" s="96"/>
      <c r="E1936" s="97">
        <v>0.314</v>
      </c>
      <c r="F1936" s="119"/>
      <c r="G1936" s="119">
        <v>0.314</v>
      </c>
      <c r="H1936" s="114"/>
      <c r="I1936" s="115"/>
      <c r="J1936" s="116"/>
      <c r="K1936" s="116"/>
      <c r="L1936" s="116"/>
      <c r="M1936" s="116"/>
      <c r="N1936" s="116"/>
      <c r="O1936" s="116"/>
    </row>
    <row r="1937" spans="1:15" s="5" customFormat="1" ht="12.75" customHeight="1" x14ac:dyDescent="0.2">
      <c r="A1937" s="94"/>
      <c r="B1937" s="104"/>
      <c r="C1937" s="60" t="s">
        <v>242</v>
      </c>
      <c r="D1937" s="96"/>
      <c r="E1937" s="97">
        <v>1</v>
      </c>
      <c r="F1937" s="119"/>
      <c r="G1937" s="119">
        <v>1</v>
      </c>
      <c r="H1937" s="114"/>
      <c r="I1937" s="115"/>
      <c r="J1937" s="116"/>
      <c r="K1937" s="116"/>
      <c r="L1937" s="116"/>
      <c r="M1937" s="116"/>
      <c r="N1937" s="116"/>
      <c r="O1937" s="116"/>
    </row>
    <row r="1938" spans="1:15" s="5" customFormat="1" ht="12.75" customHeight="1" x14ac:dyDescent="0.2">
      <c r="A1938" s="94"/>
      <c r="B1938" s="104"/>
      <c r="C1938" s="60" t="s">
        <v>17</v>
      </c>
      <c r="D1938" s="97"/>
      <c r="E1938" s="97">
        <v>152.52699999999999</v>
      </c>
      <c r="F1938" s="97"/>
      <c r="G1938" s="97">
        <v>152.52699999999999</v>
      </c>
      <c r="H1938" s="114"/>
      <c r="I1938" s="115"/>
      <c r="J1938" s="116"/>
      <c r="K1938" s="116"/>
      <c r="L1938" s="116"/>
      <c r="M1938" s="116"/>
      <c r="N1938" s="116"/>
      <c r="O1938" s="116"/>
    </row>
    <row r="1939" spans="1:15" s="5" customFormat="1" ht="12.75" customHeight="1" x14ac:dyDescent="0.2">
      <c r="A1939" s="94"/>
      <c r="B1939" s="95" t="s">
        <v>292</v>
      </c>
      <c r="C1939" s="60" t="s">
        <v>20</v>
      </c>
      <c r="D1939" s="96"/>
      <c r="E1939" s="97">
        <v>0.624</v>
      </c>
      <c r="F1939" s="97"/>
      <c r="G1939" s="119">
        <v>0.624</v>
      </c>
      <c r="H1939" s="117"/>
      <c r="I1939" s="115"/>
      <c r="J1939" s="116"/>
      <c r="K1939" s="116"/>
      <c r="L1939" s="116"/>
      <c r="M1939" s="116"/>
      <c r="N1939" s="116"/>
      <c r="O1939" s="116"/>
    </row>
    <row r="1940" spans="1:15" s="5" customFormat="1" ht="12.75" customHeight="1" x14ac:dyDescent="0.2">
      <c r="A1940" s="94"/>
      <c r="B1940" s="104"/>
      <c r="C1940" s="60" t="s">
        <v>242</v>
      </c>
      <c r="D1940" s="96"/>
      <c r="E1940" s="97">
        <v>1</v>
      </c>
      <c r="F1940" s="97"/>
      <c r="G1940" s="119">
        <v>1</v>
      </c>
      <c r="H1940" s="117"/>
      <c r="I1940" s="115"/>
      <c r="J1940" s="116"/>
      <c r="K1940" s="116"/>
      <c r="L1940" s="116"/>
      <c r="M1940" s="116"/>
      <c r="N1940" s="116"/>
      <c r="O1940" s="116"/>
    </row>
    <row r="1941" spans="1:15" s="5" customFormat="1" ht="12.75" customHeight="1" x14ac:dyDescent="0.2">
      <c r="A1941" s="94"/>
      <c r="B1941" s="104"/>
      <c r="C1941" s="60" t="s">
        <v>17</v>
      </c>
      <c r="D1941" s="97"/>
      <c r="E1941" s="97">
        <v>180.29499999999999</v>
      </c>
      <c r="F1941" s="97"/>
      <c r="G1941" s="97">
        <v>180.29499999999999</v>
      </c>
      <c r="H1941" s="117"/>
      <c r="I1941" s="115"/>
      <c r="J1941" s="116"/>
      <c r="K1941" s="116"/>
      <c r="L1941" s="116"/>
      <c r="M1941" s="116"/>
      <c r="N1941" s="116"/>
      <c r="O1941" s="116"/>
    </row>
    <row r="1942" spans="1:15" s="5" customFormat="1" ht="12.75" customHeight="1" x14ac:dyDescent="0.2">
      <c r="A1942" s="94"/>
      <c r="B1942" s="95" t="s">
        <v>293</v>
      </c>
      <c r="C1942" s="60" t="s">
        <v>20</v>
      </c>
      <c r="D1942" s="96"/>
      <c r="E1942" s="97">
        <v>0.34599999999999997</v>
      </c>
      <c r="F1942" s="119"/>
      <c r="G1942" s="97">
        <v>0.34599999999999997</v>
      </c>
      <c r="H1942" s="114"/>
      <c r="I1942" s="115"/>
      <c r="J1942" s="116"/>
      <c r="K1942" s="116"/>
      <c r="L1942" s="116"/>
      <c r="M1942" s="116"/>
      <c r="N1942" s="116"/>
      <c r="O1942" s="116"/>
    </row>
    <row r="1943" spans="1:15" s="5" customFormat="1" ht="12.75" customHeight="1" x14ac:dyDescent="0.2">
      <c r="A1943" s="94"/>
      <c r="B1943" s="104"/>
      <c r="C1943" s="60" t="s">
        <v>242</v>
      </c>
      <c r="D1943" s="96"/>
      <c r="E1943" s="97">
        <v>1</v>
      </c>
      <c r="F1943" s="119"/>
      <c r="G1943" s="97">
        <v>1</v>
      </c>
      <c r="H1943" s="114"/>
      <c r="I1943" s="115"/>
      <c r="J1943" s="116"/>
      <c r="K1943" s="116"/>
      <c r="L1943" s="116"/>
      <c r="M1943" s="116"/>
    </row>
    <row r="1944" spans="1:15" s="5" customFormat="1" ht="12.75" customHeight="1" x14ac:dyDescent="0.2">
      <c r="A1944" s="94"/>
      <c r="B1944" s="104"/>
      <c r="C1944" s="60" t="s">
        <v>17</v>
      </c>
      <c r="D1944" s="97"/>
      <c r="E1944" s="97">
        <v>196.18899999999999</v>
      </c>
      <c r="F1944" s="97"/>
      <c r="G1944" s="97">
        <v>196.18899999999999</v>
      </c>
      <c r="H1944" s="114"/>
      <c r="I1944" s="115"/>
      <c r="J1944" s="116"/>
      <c r="K1944" s="116"/>
      <c r="L1944" s="116"/>
      <c r="M1944" s="116"/>
    </row>
    <row r="1945" spans="1:15" s="5" customFormat="1" ht="12.75" customHeight="1" x14ac:dyDescent="0.2">
      <c r="A1945" s="94"/>
      <c r="B1945" s="95" t="s">
        <v>294</v>
      </c>
      <c r="C1945" s="60" t="s">
        <v>20</v>
      </c>
      <c r="D1945" s="96"/>
      <c r="E1945" s="97">
        <v>1.1579999999999999</v>
      </c>
      <c r="F1945" s="119"/>
      <c r="G1945" s="119">
        <v>1.1579999999999999</v>
      </c>
      <c r="H1945" s="117"/>
      <c r="I1945" s="116"/>
      <c r="J1945" s="116"/>
      <c r="K1945" s="116"/>
      <c r="L1945" s="116"/>
      <c r="M1945" s="116"/>
    </row>
    <row r="1946" spans="1:15" s="5" customFormat="1" ht="12.75" customHeight="1" x14ac:dyDescent="0.2">
      <c r="A1946" s="94"/>
      <c r="B1946" s="104"/>
      <c r="C1946" s="60" t="s">
        <v>242</v>
      </c>
      <c r="D1946" s="96"/>
      <c r="E1946" s="97">
        <v>1</v>
      </c>
      <c r="F1946" s="119"/>
      <c r="G1946" s="119">
        <v>1</v>
      </c>
      <c r="H1946" s="114"/>
      <c r="I1946" s="115"/>
      <c r="J1946" s="116"/>
      <c r="K1946" s="116"/>
      <c r="L1946" s="116"/>
      <c r="M1946" s="116"/>
    </row>
    <row r="1947" spans="1:15" s="5" customFormat="1" ht="12.75" customHeight="1" x14ac:dyDescent="0.2">
      <c r="A1947" s="94"/>
      <c r="B1947" s="104"/>
      <c r="C1947" s="60" t="s">
        <v>17</v>
      </c>
      <c r="D1947" s="97"/>
      <c r="E1947" s="97">
        <v>311.31200000000001</v>
      </c>
      <c r="F1947" s="97"/>
      <c r="G1947" s="97">
        <v>311.31200000000001</v>
      </c>
      <c r="H1947" s="117"/>
      <c r="I1947" s="115"/>
      <c r="J1947" s="116"/>
      <c r="K1947" s="116"/>
      <c r="L1947" s="116"/>
      <c r="M1947" s="116"/>
    </row>
    <row r="1948" spans="1:15" s="5" customFormat="1" ht="12.75" customHeight="1" x14ac:dyDescent="0.2">
      <c r="A1948" s="94"/>
      <c r="B1948" s="95" t="s">
        <v>295</v>
      </c>
      <c r="C1948" s="60" t="s">
        <v>20</v>
      </c>
      <c r="D1948" s="96"/>
      <c r="E1948" s="97">
        <v>0.49299999999999999</v>
      </c>
      <c r="F1948" s="97"/>
      <c r="G1948" s="97">
        <v>0.49299999999999999</v>
      </c>
      <c r="H1948" s="114"/>
      <c r="I1948" s="115"/>
      <c r="J1948" s="116"/>
      <c r="K1948" s="116"/>
      <c r="L1948" s="116"/>
      <c r="M1948" s="116"/>
    </row>
    <row r="1949" spans="1:15" s="5" customFormat="1" ht="12.75" customHeight="1" x14ac:dyDescent="0.2">
      <c r="A1949" s="94"/>
      <c r="B1949" s="104"/>
      <c r="C1949" s="60" t="s">
        <v>242</v>
      </c>
      <c r="D1949" s="96"/>
      <c r="E1949" s="97">
        <v>1</v>
      </c>
      <c r="F1949" s="97"/>
      <c r="G1949" s="97">
        <v>1</v>
      </c>
      <c r="H1949" s="114"/>
      <c r="I1949" s="115"/>
      <c r="J1949" s="116"/>
      <c r="K1949" s="116"/>
      <c r="L1949" s="116"/>
      <c r="M1949" s="116"/>
    </row>
    <row r="1950" spans="1:15" s="5" customFormat="1" ht="12.75" customHeight="1" x14ac:dyDescent="0.2">
      <c r="A1950" s="94"/>
      <c r="B1950" s="104"/>
      <c r="C1950" s="60" t="s">
        <v>17</v>
      </c>
      <c r="D1950" s="97"/>
      <c r="E1950" s="97">
        <v>178.364</v>
      </c>
      <c r="F1950" s="97"/>
      <c r="G1950" s="97">
        <v>178.364</v>
      </c>
      <c r="H1950" s="114"/>
      <c r="I1950" s="115"/>
      <c r="J1950" s="116"/>
      <c r="K1950" s="116"/>
      <c r="L1950" s="116"/>
      <c r="M1950" s="116"/>
    </row>
    <row r="1951" spans="1:15" s="5" customFormat="1" ht="12.75" customHeight="1" x14ac:dyDescent="0.2">
      <c r="A1951" s="94"/>
      <c r="B1951" s="95" t="s">
        <v>296</v>
      </c>
      <c r="C1951" s="60" t="s">
        <v>20</v>
      </c>
      <c r="D1951" s="96"/>
      <c r="E1951" s="97">
        <v>0.54200000000000004</v>
      </c>
      <c r="F1951" s="97"/>
      <c r="G1951" s="97">
        <v>0.54200000000000004</v>
      </c>
      <c r="H1951" s="114"/>
      <c r="I1951" s="115"/>
      <c r="J1951" s="116"/>
      <c r="K1951" s="116"/>
      <c r="L1951" s="116"/>
      <c r="M1951" s="116"/>
    </row>
    <row r="1952" spans="1:15" s="5" customFormat="1" ht="12.75" customHeight="1" x14ac:dyDescent="0.2">
      <c r="A1952" s="94"/>
      <c r="B1952" s="104"/>
      <c r="C1952" s="60" t="s">
        <v>242</v>
      </c>
      <c r="D1952" s="96"/>
      <c r="E1952" s="97">
        <v>1</v>
      </c>
      <c r="F1952" s="97"/>
      <c r="G1952" s="97">
        <v>1</v>
      </c>
      <c r="H1952" s="114"/>
      <c r="I1952" s="115"/>
      <c r="J1952" s="116"/>
    </row>
    <row r="1953" spans="1:9" s="5" customFormat="1" ht="12.75" customHeight="1" x14ac:dyDescent="0.2">
      <c r="A1953" s="94"/>
      <c r="B1953" s="104"/>
      <c r="C1953" s="60" t="s">
        <v>17</v>
      </c>
      <c r="D1953" s="97"/>
      <c r="E1953" s="97">
        <v>215.19200000000001</v>
      </c>
      <c r="F1953" s="97"/>
      <c r="G1953" s="97">
        <v>215.19200000000001</v>
      </c>
      <c r="H1953" s="114"/>
      <c r="I1953" s="115"/>
    </row>
    <row r="1954" spans="1:9" s="5" customFormat="1" ht="12.75" customHeight="1" x14ac:dyDescent="0.2">
      <c r="A1954" s="94"/>
      <c r="B1954" s="95" t="s">
        <v>297</v>
      </c>
      <c r="C1954" s="60" t="s">
        <v>20</v>
      </c>
      <c r="D1954" s="96"/>
      <c r="E1954" s="97">
        <v>0.39500000000000002</v>
      </c>
      <c r="F1954" s="97"/>
      <c r="G1954" s="119">
        <v>0.39500000000000002</v>
      </c>
      <c r="H1954" s="114"/>
      <c r="I1954" s="116"/>
    </row>
    <row r="1955" spans="1:9" s="5" customFormat="1" ht="12.75" customHeight="1" x14ac:dyDescent="0.2">
      <c r="A1955" s="94"/>
      <c r="B1955" s="104"/>
      <c r="C1955" s="60" t="s">
        <v>242</v>
      </c>
      <c r="D1955" s="96"/>
      <c r="E1955" s="97">
        <v>1</v>
      </c>
      <c r="F1955" s="97"/>
      <c r="G1955" s="119">
        <v>1</v>
      </c>
      <c r="H1955" s="114"/>
      <c r="I1955" s="116"/>
    </row>
    <row r="1956" spans="1:9" s="5" customFormat="1" ht="12.75" customHeight="1" x14ac:dyDescent="0.2">
      <c r="A1956" s="94"/>
      <c r="B1956" s="104"/>
      <c r="C1956" s="60" t="s">
        <v>17</v>
      </c>
      <c r="D1956" s="97"/>
      <c r="E1956" s="97">
        <v>213.608</v>
      </c>
      <c r="F1956" s="97"/>
      <c r="G1956" s="97">
        <v>213.608</v>
      </c>
      <c r="H1956" s="114"/>
      <c r="I1956" s="115"/>
    </row>
    <row r="1957" spans="1:9" s="5" customFormat="1" ht="12.75" customHeight="1" x14ac:dyDescent="0.2">
      <c r="A1957" s="94"/>
      <c r="B1957" s="95" t="s">
        <v>298</v>
      </c>
      <c r="C1957" s="60" t="s">
        <v>20</v>
      </c>
      <c r="D1957" s="96"/>
      <c r="E1957" s="97">
        <v>2.1019999999999999</v>
      </c>
      <c r="F1957" s="97"/>
      <c r="G1957" s="119">
        <v>2.1019999999999999</v>
      </c>
      <c r="H1957" s="114"/>
    </row>
    <row r="1958" spans="1:9" s="5" customFormat="1" ht="12.75" customHeight="1" x14ac:dyDescent="0.2">
      <c r="A1958" s="94"/>
      <c r="B1958" s="104"/>
      <c r="C1958" s="60" t="s">
        <v>242</v>
      </c>
      <c r="D1958" s="96"/>
      <c r="E1958" s="97">
        <v>1</v>
      </c>
      <c r="F1958" s="97"/>
      <c r="G1958" s="119">
        <v>1</v>
      </c>
      <c r="H1958" s="114"/>
    </row>
    <row r="1959" spans="1:9" s="5" customFormat="1" ht="12.75" customHeight="1" x14ac:dyDescent="0.2">
      <c r="A1959" s="94"/>
      <c r="B1959" s="104"/>
      <c r="C1959" s="60" t="s">
        <v>17</v>
      </c>
      <c r="D1959" s="97"/>
      <c r="E1959" s="97">
        <v>458.07</v>
      </c>
      <c r="F1959" s="97"/>
      <c r="G1959" s="97">
        <v>458.07</v>
      </c>
      <c r="H1959" s="114"/>
    </row>
    <row r="1960" spans="1:9" s="5" customFormat="1" ht="12.75" customHeight="1" x14ac:dyDescent="0.2">
      <c r="A1960" s="94"/>
      <c r="B1960" s="95" t="s">
        <v>299</v>
      </c>
      <c r="C1960" s="60" t="s">
        <v>20</v>
      </c>
      <c r="D1960" s="96"/>
      <c r="E1960" s="97">
        <v>2.5059999999999998</v>
      </c>
      <c r="F1960" s="97"/>
      <c r="G1960" s="119">
        <v>2.5059999999999998</v>
      </c>
      <c r="H1960" s="114"/>
    </row>
    <row r="1961" spans="1:9" s="5" customFormat="1" ht="12.75" customHeight="1" x14ac:dyDescent="0.2">
      <c r="A1961" s="94"/>
      <c r="B1961" s="104"/>
      <c r="C1961" s="60" t="s">
        <v>242</v>
      </c>
      <c r="D1961" s="96"/>
      <c r="E1961" s="97">
        <v>1</v>
      </c>
      <c r="F1961" s="97"/>
      <c r="G1961" s="119">
        <v>1</v>
      </c>
      <c r="H1961" s="114"/>
    </row>
    <row r="1962" spans="1:9" s="5" customFormat="1" ht="12.75" customHeight="1" x14ac:dyDescent="0.2">
      <c r="A1962" s="94"/>
      <c r="B1962" s="104"/>
      <c r="C1962" s="60" t="s">
        <v>17</v>
      </c>
      <c r="D1962" s="97"/>
      <c r="E1962" s="97">
        <v>539.18399999999997</v>
      </c>
      <c r="F1962" s="97"/>
      <c r="G1962" s="97">
        <v>539.18399999999997</v>
      </c>
      <c r="H1962" s="114"/>
    </row>
    <row r="1963" spans="1:9" s="5" customFormat="1" ht="12.75" customHeight="1" x14ac:dyDescent="0.2">
      <c r="A1963" s="94"/>
      <c r="B1963" s="95" t="s">
        <v>300</v>
      </c>
      <c r="C1963" s="60" t="s">
        <v>20</v>
      </c>
      <c r="D1963" s="96"/>
      <c r="E1963" s="97">
        <f t="shared" ref="E1963:E1989" si="24">F1963+G1963</f>
        <v>0.52600000000000002</v>
      </c>
      <c r="F1963" s="97"/>
      <c r="G1963" s="98">
        <v>0.52600000000000002</v>
      </c>
      <c r="H1963" s="114"/>
      <c r="I1963" s="120"/>
    </row>
    <row r="1964" spans="1:9" s="5" customFormat="1" ht="12.75" customHeight="1" x14ac:dyDescent="0.2">
      <c r="A1964" s="94"/>
      <c r="B1964" s="103"/>
      <c r="C1964" s="60" t="s">
        <v>242</v>
      </c>
      <c r="D1964" s="96"/>
      <c r="E1964" s="97">
        <f t="shared" si="24"/>
        <v>1</v>
      </c>
      <c r="F1964" s="97"/>
      <c r="G1964" s="98">
        <v>1</v>
      </c>
      <c r="H1964" s="114"/>
      <c r="I1964" s="120"/>
    </row>
    <row r="1965" spans="1:9" s="5" customFormat="1" ht="12.75" customHeight="1" x14ac:dyDescent="0.2">
      <c r="A1965" s="94"/>
      <c r="B1965" s="99"/>
      <c r="C1965" s="60" t="s">
        <v>17</v>
      </c>
      <c r="D1965" s="97"/>
      <c r="E1965" s="97">
        <f t="shared" si="24"/>
        <v>257.005</v>
      </c>
      <c r="F1965" s="107"/>
      <c r="G1965" s="98">
        <v>257.005</v>
      </c>
      <c r="H1965" s="114"/>
      <c r="I1965" s="120"/>
    </row>
    <row r="1966" spans="1:9" s="5" customFormat="1" ht="12.75" customHeight="1" x14ac:dyDescent="0.2">
      <c r="A1966" s="94"/>
      <c r="B1966" s="95" t="s">
        <v>301</v>
      </c>
      <c r="C1966" s="60" t="s">
        <v>20</v>
      </c>
      <c r="D1966" s="96"/>
      <c r="E1966" s="97">
        <f t="shared" si="24"/>
        <v>0.57499999999999996</v>
      </c>
      <c r="F1966" s="97"/>
      <c r="G1966" s="97">
        <v>0.57499999999999996</v>
      </c>
      <c r="H1966" s="114"/>
    </row>
    <row r="1967" spans="1:9" s="5" customFormat="1" ht="12.75" customHeight="1" x14ac:dyDescent="0.2">
      <c r="A1967" s="94"/>
      <c r="B1967" s="104"/>
      <c r="C1967" s="60" t="s">
        <v>242</v>
      </c>
      <c r="D1967" s="96"/>
      <c r="E1967" s="97">
        <f t="shared" si="24"/>
        <v>1</v>
      </c>
      <c r="F1967" s="97"/>
      <c r="G1967" s="97">
        <v>1</v>
      </c>
      <c r="H1967" s="114"/>
    </row>
    <row r="1968" spans="1:9" s="5" customFormat="1" ht="12.75" customHeight="1" x14ac:dyDescent="0.2">
      <c r="A1968" s="94"/>
      <c r="B1968" s="104"/>
      <c r="C1968" s="60" t="s">
        <v>17</v>
      </c>
      <c r="D1968" s="97"/>
      <c r="E1968" s="97">
        <f t="shared" si="24"/>
        <v>300.21800000000002</v>
      </c>
      <c r="F1968" s="97"/>
      <c r="G1968" s="97">
        <v>300.21800000000002</v>
      </c>
      <c r="H1968" s="114"/>
    </row>
    <row r="1969" spans="1:8" s="5" customFormat="1" ht="12.75" customHeight="1" x14ac:dyDescent="0.2">
      <c r="A1969" s="94"/>
      <c r="B1969" s="95" t="s">
        <v>302</v>
      </c>
      <c r="C1969" s="60" t="s">
        <v>20</v>
      </c>
      <c r="D1969" s="96"/>
      <c r="E1969" s="97">
        <f t="shared" si="24"/>
        <v>0.41299999999999998</v>
      </c>
      <c r="F1969" s="97"/>
      <c r="G1969" s="97">
        <v>0.41299999999999998</v>
      </c>
      <c r="H1969" s="114"/>
    </row>
    <row r="1970" spans="1:8" s="5" customFormat="1" ht="12.75" customHeight="1" x14ac:dyDescent="0.2">
      <c r="A1970" s="94"/>
      <c r="B1970" s="104"/>
      <c r="C1970" s="60" t="s">
        <v>242</v>
      </c>
      <c r="D1970" s="96"/>
      <c r="E1970" s="97">
        <f t="shared" si="24"/>
        <v>1</v>
      </c>
      <c r="F1970" s="97"/>
      <c r="G1970" s="97">
        <v>1</v>
      </c>
      <c r="H1970" s="114"/>
    </row>
    <row r="1971" spans="1:8" s="5" customFormat="1" ht="12.75" customHeight="1" x14ac:dyDescent="0.2">
      <c r="A1971" s="94"/>
      <c r="B1971" s="104"/>
      <c r="C1971" s="60" t="s">
        <v>17</v>
      </c>
      <c r="D1971" s="97"/>
      <c r="E1971" s="97">
        <f t="shared" si="24"/>
        <v>210.49299999999999</v>
      </c>
      <c r="F1971" s="97"/>
      <c r="G1971" s="97">
        <v>210.49299999999999</v>
      </c>
      <c r="H1971" s="114"/>
    </row>
    <row r="1972" spans="1:8" s="5" customFormat="1" ht="12.75" customHeight="1" x14ac:dyDescent="0.2">
      <c r="A1972" s="94"/>
      <c r="B1972" s="95" t="s">
        <v>303</v>
      </c>
      <c r="C1972" s="60" t="s">
        <v>20</v>
      </c>
      <c r="D1972" s="96"/>
      <c r="E1972" s="97">
        <f t="shared" si="24"/>
        <v>0.311</v>
      </c>
      <c r="F1972" s="97"/>
      <c r="G1972" s="97">
        <v>0.311</v>
      </c>
      <c r="H1972" s="114"/>
    </row>
    <row r="1973" spans="1:8" s="5" customFormat="1" ht="12.75" customHeight="1" x14ac:dyDescent="0.2">
      <c r="A1973" s="94"/>
      <c r="B1973" s="104"/>
      <c r="C1973" s="60" t="s">
        <v>242</v>
      </c>
      <c r="D1973" s="96"/>
      <c r="E1973" s="97">
        <f t="shared" si="24"/>
        <v>1</v>
      </c>
      <c r="F1973" s="97"/>
      <c r="G1973" s="96">
        <v>1</v>
      </c>
      <c r="H1973" s="114"/>
    </row>
    <row r="1974" spans="1:8" s="5" customFormat="1" ht="12.75" customHeight="1" x14ac:dyDescent="0.2">
      <c r="A1974" s="94"/>
      <c r="B1974" s="104"/>
      <c r="C1974" s="60" t="s">
        <v>17</v>
      </c>
      <c r="D1974" s="97"/>
      <c r="E1974" s="97">
        <f t="shared" si="24"/>
        <v>195.875</v>
      </c>
      <c r="F1974" s="97"/>
      <c r="G1974" s="97">
        <v>195.875</v>
      </c>
      <c r="H1974" s="114"/>
    </row>
    <row r="1975" spans="1:8" s="5" customFormat="1" ht="12.75" customHeight="1" x14ac:dyDescent="0.2">
      <c r="A1975" s="94"/>
      <c r="B1975" s="95" t="s">
        <v>304</v>
      </c>
      <c r="C1975" s="60" t="s">
        <v>20</v>
      </c>
      <c r="D1975" s="96"/>
      <c r="E1975" s="97">
        <f t="shared" si="24"/>
        <v>0.35699999999999998</v>
      </c>
      <c r="F1975" s="97"/>
      <c r="G1975" s="97">
        <v>0.35699999999999998</v>
      </c>
      <c r="H1975" s="114"/>
    </row>
    <row r="1976" spans="1:8" s="5" customFormat="1" ht="12.75" customHeight="1" x14ac:dyDescent="0.2">
      <c r="A1976" s="94"/>
      <c r="B1976" s="95"/>
      <c r="C1976" s="60" t="s">
        <v>242</v>
      </c>
      <c r="D1976" s="96"/>
      <c r="E1976" s="97">
        <f t="shared" si="24"/>
        <v>1</v>
      </c>
      <c r="F1976" s="97"/>
      <c r="G1976" s="97">
        <v>1</v>
      </c>
      <c r="H1976" s="114"/>
    </row>
    <row r="1977" spans="1:8" s="5" customFormat="1" ht="12.75" customHeight="1" x14ac:dyDescent="0.2">
      <c r="A1977" s="94"/>
      <c r="B1977" s="104"/>
      <c r="C1977" s="60" t="s">
        <v>17</v>
      </c>
      <c r="D1977" s="97"/>
      <c r="E1977" s="97">
        <f t="shared" si="24"/>
        <v>156.23500000000001</v>
      </c>
      <c r="F1977" s="107"/>
      <c r="G1977" s="97">
        <v>156.23500000000001</v>
      </c>
      <c r="H1977" s="114"/>
    </row>
    <row r="1978" spans="1:8" s="5" customFormat="1" ht="12.75" customHeight="1" x14ac:dyDescent="0.2">
      <c r="A1978" s="94"/>
      <c r="B1978" s="95" t="s">
        <v>305</v>
      </c>
      <c r="C1978" s="60" t="s">
        <v>20</v>
      </c>
      <c r="D1978" s="113"/>
      <c r="E1978" s="97">
        <f t="shared" si="24"/>
        <v>0.58799999999999997</v>
      </c>
      <c r="F1978" s="97"/>
      <c r="G1978" s="97">
        <v>0.58799999999999997</v>
      </c>
      <c r="H1978" s="114"/>
    </row>
    <row r="1979" spans="1:8" s="5" customFormat="1" ht="12.75" customHeight="1" x14ac:dyDescent="0.2">
      <c r="A1979" s="94"/>
      <c r="B1979" s="95"/>
      <c r="C1979" s="60" t="s">
        <v>242</v>
      </c>
      <c r="D1979" s="113"/>
      <c r="E1979" s="97">
        <f t="shared" si="24"/>
        <v>1</v>
      </c>
      <c r="F1979" s="97"/>
      <c r="G1979" s="97">
        <v>1</v>
      </c>
      <c r="H1979" s="114"/>
    </row>
    <row r="1980" spans="1:8" s="5" customFormat="1" ht="12.75" customHeight="1" x14ac:dyDescent="0.2">
      <c r="A1980" s="94"/>
      <c r="B1980" s="104"/>
      <c r="C1980" s="60" t="s">
        <v>17</v>
      </c>
      <c r="D1980" s="97"/>
      <c r="E1980" s="97">
        <f t="shared" si="24"/>
        <v>286.065</v>
      </c>
      <c r="F1980" s="97"/>
      <c r="G1980" s="97">
        <v>286.065</v>
      </c>
      <c r="H1980" s="114"/>
    </row>
    <row r="1981" spans="1:8" s="5" customFormat="1" ht="12.75" customHeight="1" x14ac:dyDescent="0.2">
      <c r="A1981" s="94"/>
      <c r="B1981" s="95" t="s">
        <v>306</v>
      </c>
      <c r="C1981" s="60" t="s">
        <v>20</v>
      </c>
      <c r="D1981" s="96"/>
      <c r="E1981" s="97">
        <f t="shared" si="24"/>
        <v>0.58799999999999997</v>
      </c>
      <c r="F1981" s="97"/>
      <c r="G1981" s="97">
        <v>0.58799999999999997</v>
      </c>
      <c r="H1981" s="114"/>
    </row>
    <row r="1982" spans="1:8" s="5" customFormat="1" ht="12.75" customHeight="1" x14ac:dyDescent="0.2">
      <c r="A1982" s="94"/>
      <c r="B1982" s="95"/>
      <c r="C1982" s="60" t="s">
        <v>242</v>
      </c>
      <c r="D1982" s="96"/>
      <c r="E1982" s="97">
        <f t="shared" si="24"/>
        <v>1</v>
      </c>
      <c r="F1982" s="97"/>
      <c r="G1982" s="97">
        <v>1</v>
      </c>
      <c r="H1982" s="114"/>
    </row>
    <row r="1983" spans="1:8" s="5" customFormat="1" ht="12.75" customHeight="1" x14ac:dyDescent="0.2">
      <c r="A1983" s="94"/>
      <c r="B1983" s="104"/>
      <c r="C1983" s="60" t="s">
        <v>17</v>
      </c>
      <c r="D1983" s="97"/>
      <c r="E1983" s="97">
        <f t="shared" si="24"/>
        <v>286.065</v>
      </c>
      <c r="F1983" s="97"/>
      <c r="G1983" s="97">
        <v>286.065</v>
      </c>
      <c r="H1983" s="114"/>
    </row>
    <row r="1984" spans="1:8" s="5" customFormat="1" ht="12.75" customHeight="1" x14ac:dyDescent="0.2">
      <c r="A1984" s="94"/>
      <c r="B1984" s="95" t="s">
        <v>307</v>
      </c>
      <c r="C1984" s="60" t="s">
        <v>20</v>
      </c>
      <c r="D1984" s="96"/>
      <c r="E1984" s="97">
        <f t="shared" si="24"/>
        <v>0.376</v>
      </c>
      <c r="F1984" s="97"/>
      <c r="G1984" s="97">
        <v>0.376</v>
      </c>
      <c r="H1984" s="114"/>
    </row>
    <row r="1985" spans="1:8" s="5" customFormat="1" ht="12.75" customHeight="1" x14ac:dyDescent="0.2">
      <c r="A1985" s="94"/>
      <c r="B1985" s="104"/>
      <c r="C1985" s="60" t="s">
        <v>242</v>
      </c>
      <c r="D1985" s="96"/>
      <c r="E1985" s="97">
        <f t="shared" si="24"/>
        <v>1</v>
      </c>
      <c r="F1985" s="97"/>
      <c r="G1985" s="97">
        <v>1</v>
      </c>
      <c r="H1985" s="114"/>
    </row>
    <row r="1986" spans="1:8" s="5" customFormat="1" ht="12.75" customHeight="1" x14ac:dyDescent="0.2">
      <c r="A1986" s="94"/>
      <c r="B1986" s="104"/>
      <c r="C1986" s="60" t="s">
        <v>17</v>
      </c>
      <c r="D1986" s="97"/>
      <c r="E1986" s="97">
        <f t="shared" si="24"/>
        <v>214.84200000000001</v>
      </c>
      <c r="F1986" s="97"/>
      <c r="G1986" s="97">
        <v>214.84200000000001</v>
      </c>
      <c r="H1986" s="114"/>
    </row>
    <row r="1987" spans="1:8" s="5" customFormat="1" ht="12.75" customHeight="1" x14ac:dyDescent="0.2">
      <c r="A1987" s="94"/>
      <c r="B1987" s="95" t="s">
        <v>308</v>
      </c>
      <c r="C1987" s="60" t="s">
        <v>20</v>
      </c>
      <c r="D1987" s="96"/>
      <c r="E1987" s="97">
        <f t="shared" si="24"/>
        <v>0.40500000000000003</v>
      </c>
      <c r="F1987" s="97"/>
      <c r="G1987" s="97">
        <v>0.40500000000000003</v>
      </c>
      <c r="H1987" s="114"/>
    </row>
    <row r="1988" spans="1:8" s="5" customFormat="1" ht="12.75" customHeight="1" x14ac:dyDescent="0.2">
      <c r="A1988" s="94"/>
      <c r="B1988" s="104"/>
      <c r="C1988" s="60" t="s">
        <v>242</v>
      </c>
      <c r="D1988" s="96"/>
      <c r="E1988" s="97">
        <f t="shared" si="24"/>
        <v>1</v>
      </c>
      <c r="F1988" s="97"/>
      <c r="G1988" s="97">
        <v>1</v>
      </c>
      <c r="H1988" s="114"/>
    </row>
    <row r="1989" spans="1:8" s="5" customFormat="1" ht="12.75" customHeight="1" x14ac:dyDescent="0.2">
      <c r="A1989" s="94"/>
      <c r="B1989" s="104"/>
      <c r="C1989" s="60" t="s">
        <v>17</v>
      </c>
      <c r="D1989" s="97"/>
      <c r="E1989" s="97">
        <f t="shared" si="24"/>
        <v>243.37200000000001</v>
      </c>
      <c r="F1989" s="97"/>
      <c r="G1989" s="97">
        <v>243.37200000000001</v>
      </c>
      <c r="H1989" s="114"/>
    </row>
    <row r="1990" spans="1:8" x14ac:dyDescent="0.2">
      <c r="A1990" s="128"/>
      <c r="B1990" s="128"/>
      <c r="C1990" s="128"/>
      <c r="D1990" s="128"/>
      <c r="E1990" s="128"/>
      <c r="F1990" s="128"/>
      <c r="G1990" s="128"/>
      <c r="H1990" s="128"/>
    </row>
    <row r="1991" spans="1:8" x14ac:dyDescent="0.2">
      <c r="A1991" s="128"/>
      <c r="B1991" s="128"/>
      <c r="C1991" s="128"/>
      <c r="D1991" s="128"/>
      <c r="E1991" s="128"/>
      <c r="F1991" s="128"/>
      <c r="G1991" s="128"/>
      <c r="H1991" s="128"/>
    </row>
    <row r="1992" spans="1:8" x14ac:dyDescent="0.2">
      <c r="A1992" s="128"/>
      <c r="B1992" s="129" t="s">
        <v>309</v>
      </c>
      <c r="C1992" s="129"/>
      <c r="D1992" s="129"/>
      <c r="E1992" s="129"/>
      <c r="F1992" s="129"/>
      <c r="G1992" s="130" t="s">
        <v>310</v>
      </c>
      <c r="H1992" s="129"/>
    </row>
    <row r="1993" spans="1:8" x14ac:dyDescent="0.2">
      <c r="A1993" s="128"/>
      <c r="B1993" s="129"/>
      <c r="C1993" s="129"/>
      <c r="D1993" s="129"/>
      <c r="E1993" s="129"/>
      <c r="F1993" s="129"/>
      <c r="G1993" s="129"/>
      <c r="H1993" s="129"/>
    </row>
    <row r="1994" spans="1:8" x14ac:dyDescent="0.2">
      <c r="A1994" s="128"/>
      <c r="B1994" s="129" t="s">
        <v>311</v>
      </c>
      <c r="C1994" s="129"/>
      <c r="D1994" s="129"/>
      <c r="E1994" s="129"/>
      <c r="F1994" s="129"/>
      <c r="G1994" s="129" t="s">
        <v>312</v>
      </c>
      <c r="H1994" s="129"/>
    </row>
    <row r="1995" spans="1:8" x14ac:dyDescent="0.2">
      <c r="A1995" s="128"/>
      <c r="B1995" s="128"/>
      <c r="C1995" s="128"/>
      <c r="D1995" s="128"/>
      <c r="E1995" s="128"/>
      <c r="F1995" s="128"/>
      <c r="G1995" s="128"/>
      <c r="H1995" s="128"/>
    </row>
  </sheetData>
  <mergeCells count="696">
    <mergeCell ref="A1789:A1791"/>
    <mergeCell ref="B1789:B1791"/>
    <mergeCell ref="A1779:A1788"/>
    <mergeCell ref="B1779:B1780"/>
    <mergeCell ref="B1781:B1782"/>
    <mergeCell ref="B1783:B1784"/>
    <mergeCell ref="B1785:B1786"/>
    <mergeCell ref="B1787:B1788"/>
    <mergeCell ref="A1769:A1778"/>
    <mergeCell ref="B1769:B1770"/>
    <mergeCell ref="B1771:B1772"/>
    <mergeCell ref="B1773:B1774"/>
    <mergeCell ref="B1775:B1776"/>
    <mergeCell ref="B1777:B1778"/>
    <mergeCell ref="A1759:A1768"/>
    <mergeCell ref="B1759:B1760"/>
    <mergeCell ref="B1761:B1762"/>
    <mergeCell ref="B1763:B1764"/>
    <mergeCell ref="B1765:B1766"/>
    <mergeCell ref="B1767:B1768"/>
    <mergeCell ref="A1749:A1758"/>
    <mergeCell ref="B1749:B1750"/>
    <mergeCell ref="B1751:B1752"/>
    <mergeCell ref="B1753:B1754"/>
    <mergeCell ref="B1755:B1756"/>
    <mergeCell ref="B1757:B1758"/>
    <mergeCell ref="A1739:A1748"/>
    <mergeCell ref="B1739:B1740"/>
    <mergeCell ref="B1741:B1742"/>
    <mergeCell ref="B1743:B1744"/>
    <mergeCell ref="B1745:B1746"/>
    <mergeCell ref="B1747:B1748"/>
    <mergeCell ref="A1729:A1738"/>
    <mergeCell ref="B1729:B1730"/>
    <mergeCell ref="B1731:B1732"/>
    <mergeCell ref="B1733:B1734"/>
    <mergeCell ref="B1735:B1736"/>
    <mergeCell ref="B1737:B1738"/>
    <mergeCell ref="A1719:A1728"/>
    <mergeCell ref="B1719:B1720"/>
    <mergeCell ref="B1721:B1722"/>
    <mergeCell ref="B1723:B1724"/>
    <mergeCell ref="B1725:B1726"/>
    <mergeCell ref="B1727:B1728"/>
    <mergeCell ref="A1709:A1718"/>
    <mergeCell ref="B1709:B1710"/>
    <mergeCell ref="B1711:B1712"/>
    <mergeCell ref="B1713:B1714"/>
    <mergeCell ref="B1715:B1716"/>
    <mergeCell ref="B1717:B1718"/>
    <mergeCell ref="A1699:A1708"/>
    <mergeCell ref="B1699:B1700"/>
    <mergeCell ref="B1701:B1702"/>
    <mergeCell ref="B1703:B1704"/>
    <mergeCell ref="B1705:B1706"/>
    <mergeCell ref="B1707:B1708"/>
    <mergeCell ref="A1689:A1698"/>
    <mergeCell ref="B1689:B1690"/>
    <mergeCell ref="B1691:B1692"/>
    <mergeCell ref="B1693:B1694"/>
    <mergeCell ref="B1695:B1696"/>
    <mergeCell ref="B1697:B1698"/>
    <mergeCell ref="A1679:A1688"/>
    <mergeCell ref="B1679:B1680"/>
    <mergeCell ref="B1681:B1682"/>
    <mergeCell ref="B1683:B1684"/>
    <mergeCell ref="B1685:B1686"/>
    <mergeCell ref="B1687:B1688"/>
    <mergeCell ref="A1669:A1678"/>
    <mergeCell ref="B1669:B1670"/>
    <mergeCell ref="B1671:B1672"/>
    <mergeCell ref="B1673:B1674"/>
    <mergeCell ref="B1675:B1676"/>
    <mergeCell ref="B1677:B1678"/>
    <mergeCell ref="A1659:A1668"/>
    <mergeCell ref="B1659:B1660"/>
    <mergeCell ref="B1661:B1662"/>
    <mergeCell ref="B1663:B1664"/>
    <mergeCell ref="B1665:B1666"/>
    <mergeCell ref="B1667:B1668"/>
    <mergeCell ref="A1649:A1658"/>
    <mergeCell ref="B1649:B1650"/>
    <mergeCell ref="B1651:B1652"/>
    <mergeCell ref="B1653:B1654"/>
    <mergeCell ref="B1655:B1656"/>
    <mergeCell ref="B1657:B1658"/>
    <mergeCell ref="A1639:A1648"/>
    <mergeCell ref="B1639:B1640"/>
    <mergeCell ref="B1641:B1642"/>
    <mergeCell ref="B1643:B1644"/>
    <mergeCell ref="B1645:B1646"/>
    <mergeCell ref="B1647:B1648"/>
    <mergeCell ref="A1629:A1638"/>
    <mergeCell ref="B1629:B1630"/>
    <mergeCell ref="B1631:B1632"/>
    <mergeCell ref="B1633:B1634"/>
    <mergeCell ref="B1635:B1636"/>
    <mergeCell ref="B1637:B1638"/>
    <mergeCell ref="A1619:A1628"/>
    <mergeCell ref="B1619:B1620"/>
    <mergeCell ref="B1621:B1622"/>
    <mergeCell ref="B1623:B1624"/>
    <mergeCell ref="B1625:B1626"/>
    <mergeCell ref="B1627:B1628"/>
    <mergeCell ref="A1609:A1618"/>
    <mergeCell ref="B1609:B1610"/>
    <mergeCell ref="B1611:B1612"/>
    <mergeCell ref="B1613:B1614"/>
    <mergeCell ref="B1615:B1616"/>
    <mergeCell ref="B1617:B1618"/>
    <mergeCell ref="A1599:A1608"/>
    <mergeCell ref="B1599:B1600"/>
    <mergeCell ref="B1601:B1602"/>
    <mergeCell ref="B1603:B1604"/>
    <mergeCell ref="B1605:B1606"/>
    <mergeCell ref="B1607:B1608"/>
    <mergeCell ref="A1589:A1598"/>
    <mergeCell ref="B1589:B1590"/>
    <mergeCell ref="B1591:B1592"/>
    <mergeCell ref="B1593:B1594"/>
    <mergeCell ref="B1595:B1596"/>
    <mergeCell ref="B1597:B1598"/>
    <mergeCell ref="A1579:A1588"/>
    <mergeCell ref="B1579:B1580"/>
    <mergeCell ref="B1581:B1582"/>
    <mergeCell ref="B1583:B1584"/>
    <mergeCell ref="B1585:B1586"/>
    <mergeCell ref="B1587:B1588"/>
    <mergeCell ref="A1569:A1578"/>
    <mergeCell ref="B1569:B1570"/>
    <mergeCell ref="B1571:B1572"/>
    <mergeCell ref="B1573:B1574"/>
    <mergeCell ref="B1575:B1576"/>
    <mergeCell ref="B1577:B1578"/>
    <mergeCell ref="A1559:A1568"/>
    <mergeCell ref="B1559:B1560"/>
    <mergeCell ref="B1561:B1562"/>
    <mergeCell ref="B1563:B1564"/>
    <mergeCell ref="B1565:B1566"/>
    <mergeCell ref="B1567:B1568"/>
    <mergeCell ref="A1549:A1558"/>
    <mergeCell ref="B1549:B1550"/>
    <mergeCell ref="B1551:B1552"/>
    <mergeCell ref="B1553:B1554"/>
    <mergeCell ref="B1555:B1556"/>
    <mergeCell ref="B1557:B1558"/>
    <mergeCell ref="A1539:A1548"/>
    <mergeCell ref="B1539:B1540"/>
    <mergeCell ref="B1541:B1542"/>
    <mergeCell ref="B1543:B1544"/>
    <mergeCell ref="B1545:B1546"/>
    <mergeCell ref="B1547:B1548"/>
    <mergeCell ref="A1529:A1538"/>
    <mergeCell ref="B1529:B1530"/>
    <mergeCell ref="B1531:B1532"/>
    <mergeCell ref="B1533:B1534"/>
    <mergeCell ref="B1535:B1536"/>
    <mergeCell ref="B1537:B1538"/>
    <mergeCell ref="A1519:A1528"/>
    <mergeCell ref="B1519:B1520"/>
    <mergeCell ref="B1521:B1522"/>
    <mergeCell ref="B1523:B1524"/>
    <mergeCell ref="B1525:B1526"/>
    <mergeCell ref="B1527:B1528"/>
    <mergeCell ref="A1509:A1518"/>
    <mergeCell ref="B1509:B1510"/>
    <mergeCell ref="B1511:B1512"/>
    <mergeCell ref="B1513:B1514"/>
    <mergeCell ref="B1515:B1516"/>
    <mergeCell ref="B1517:B1518"/>
    <mergeCell ref="A1499:A1508"/>
    <mergeCell ref="B1499:B1500"/>
    <mergeCell ref="B1501:B1502"/>
    <mergeCell ref="B1503:B1504"/>
    <mergeCell ref="B1505:B1506"/>
    <mergeCell ref="B1507:B1508"/>
    <mergeCell ref="A1489:A1498"/>
    <mergeCell ref="B1489:B1490"/>
    <mergeCell ref="B1491:B1492"/>
    <mergeCell ref="B1493:B1494"/>
    <mergeCell ref="B1495:B1496"/>
    <mergeCell ref="B1497:B1498"/>
    <mergeCell ref="A1479:A1488"/>
    <mergeCell ref="B1479:B1480"/>
    <mergeCell ref="B1481:B1482"/>
    <mergeCell ref="B1483:B1484"/>
    <mergeCell ref="B1485:B1486"/>
    <mergeCell ref="B1487:B1488"/>
    <mergeCell ref="A1469:A1478"/>
    <mergeCell ref="B1469:B1470"/>
    <mergeCell ref="B1471:B1472"/>
    <mergeCell ref="B1473:B1474"/>
    <mergeCell ref="B1475:B1476"/>
    <mergeCell ref="B1477:B1478"/>
    <mergeCell ref="A1459:A1468"/>
    <mergeCell ref="B1459:B1460"/>
    <mergeCell ref="B1461:B1462"/>
    <mergeCell ref="B1463:B1464"/>
    <mergeCell ref="B1465:B1466"/>
    <mergeCell ref="B1467:B1468"/>
    <mergeCell ref="A1449:A1458"/>
    <mergeCell ref="B1449:B1450"/>
    <mergeCell ref="B1451:B1452"/>
    <mergeCell ref="B1453:B1454"/>
    <mergeCell ref="B1455:B1456"/>
    <mergeCell ref="B1457:B1458"/>
    <mergeCell ref="A1439:A1448"/>
    <mergeCell ref="B1439:B1440"/>
    <mergeCell ref="B1441:B1442"/>
    <mergeCell ref="B1443:B1444"/>
    <mergeCell ref="B1445:B1446"/>
    <mergeCell ref="B1447:B1448"/>
    <mergeCell ref="A1429:A1438"/>
    <mergeCell ref="B1429:B1430"/>
    <mergeCell ref="B1431:B1432"/>
    <mergeCell ref="B1433:B1434"/>
    <mergeCell ref="B1435:B1436"/>
    <mergeCell ref="B1437:B1438"/>
    <mergeCell ref="A1419:A1428"/>
    <mergeCell ref="B1419:B1420"/>
    <mergeCell ref="B1421:B1422"/>
    <mergeCell ref="B1423:B1424"/>
    <mergeCell ref="B1425:B1426"/>
    <mergeCell ref="B1427:B1428"/>
    <mergeCell ref="A1409:A1418"/>
    <mergeCell ref="B1409:B1410"/>
    <mergeCell ref="B1411:B1412"/>
    <mergeCell ref="B1413:B1414"/>
    <mergeCell ref="B1415:B1416"/>
    <mergeCell ref="B1417:B1418"/>
    <mergeCell ref="A1399:A1408"/>
    <mergeCell ref="B1399:B1400"/>
    <mergeCell ref="B1401:B1402"/>
    <mergeCell ref="B1403:B1404"/>
    <mergeCell ref="B1405:B1406"/>
    <mergeCell ref="B1407:B1408"/>
    <mergeCell ref="A1389:A1398"/>
    <mergeCell ref="B1389:B1390"/>
    <mergeCell ref="B1391:B1392"/>
    <mergeCell ref="B1393:B1394"/>
    <mergeCell ref="B1395:B1396"/>
    <mergeCell ref="B1397:B1398"/>
    <mergeCell ref="A1379:A1388"/>
    <mergeCell ref="B1379:B1380"/>
    <mergeCell ref="B1381:B1382"/>
    <mergeCell ref="B1383:B1384"/>
    <mergeCell ref="B1385:B1386"/>
    <mergeCell ref="B1387:B1388"/>
    <mergeCell ref="A1369:A1378"/>
    <mergeCell ref="B1369:B1370"/>
    <mergeCell ref="B1371:B1372"/>
    <mergeCell ref="B1373:B1374"/>
    <mergeCell ref="B1375:B1376"/>
    <mergeCell ref="B1377:B1378"/>
    <mergeCell ref="A1359:A1368"/>
    <mergeCell ref="B1359:B1360"/>
    <mergeCell ref="B1361:B1362"/>
    <mergeCell ref="B1363:B1364"/>
    <mergeCell ref="B1365:B1366"/>
    <mergeCell ref="B1367:B1368"/>
    <mergeCell ref="A1349:A1358"/>
    <mergeCell ref="B1349:B1350"/>
    <mergeCell ref="B1351:B1352"/>
    <mergeCell ref="B1353:B1354"/>
    <mergeCell ref="B1355:B1356"/>
    <mergeCell ref="B1357:B1358"/>
    <mergeCell ref="A1339:A1348"/>
    <mergeCell ref="B1339:B1340"/>
    <mergeCell ref="B1341:B1342"/>
    <mergeCell ref="B1343:B1344"/>
    <mergeCell ref="B1345:B1346"/>
    <mergeCell ref="B1347:B1348"/>
    <mergeCell ref="A1329:A1338"/>
    <mergeCell ref="B1329:B1330"/>
    <mergeCell ref="B1331:B1332"/>
    <mergeCell ref="B1333:B1334"/>
    <mergeCell ref="B1335:B1336"/>
    <mergeCell ref="B1337:B1338"/>
    <mergeCell ref="A1319:A1328"/>
    <mergeCell ref="B1319:B1320"/>
    <mergeCell ref="B1321:B1322"/>
    <mergeCell ref="B1323:B1324"/>
    <mergeCell ref="B1325:B1326"/>
    <mergeCell ref="B1327:B1328"/>
    <mergeCell ref="A1309:A1318"/>
    <mergeCell ref="B1309:B1310"/>
    <mergeCell ref="B1311:B1312"/>
    <mergeCell ref="B1313:B1314"/>
    <mergeCell ref="B1315:B1316"/>
    <mergeCell ref="B1317:B1318"/>
    <mergeCell ref="A1299:A1308"/>
    <mergeCell ref="B1299:B1300"/>
    <mergeCell ref="B1301:B1302"/>
    <mergeCell ref="B1303:B1304"/>
    <mergeCell ref="B1305:B1306"/>
    <mergeCell ref="B1307:B1308"/>
    <mergeCell ref="A1289:A1298"/>
    <mergeCell ref="B1289:B1290"/>
    <mergeCell ref="B1291:B1292"/>
    <mergeCell ref="B1293:B1294"/>
    <mergeCell ref="B1295:B1296"/>
    <mergeCell ref="B1297:B1298"/>
    <mergeCell ref="A1279:A1288"/>
    <mergeCell ref="B1279:B1280"/>
    <mergeCell ref="B1281:B1282"/>
    <mergeCell ref="B1283:B1284"/>
    <mergeCell ref="B1285:B1286"/>
    <mergeCell ref="B1287:B1288"/>
    <mergeCell ref="A1269:A1278"/>
    <mergeCell ref="B1269:B1270"/>
    <mergeCell ref="B1271:B1272"/>
    <mergeCell ref="B1273:B1274"/>
    <mergeCell ref="B1275:B1276"/>
    <mergeCell ref="B1277:B1278"/>
    <mergeCell ref="A1259:A1268"/>
    <mergeCell ref="B1259:B1260"/>
    <mergeCell ref="B1261:B1262"/>
    <mergeCell ref="B1263:B1264"/>
    <mergeCell ref="B1265:B1266"/>
    <mergeCell ref="B1267:B1268"/>
    <mergeCell ref="A1249:A1258"/>
    <mergeCell ref="B1249:B1250"/>
    <mergeCell ref="B1251:B1252"/>
    <mergeCell ref="B1253:B1254"/>
    <mergeCell ref="B1255:B1256"/>
    <mergeCell ref="B1257:B1258"/>
    <mergeCell ref="A1239:A1248"/>
    <mergeCell ref="B1239:B1240"/>
    <mergeCell ref="B1241:B1242"/>
    <mergeCell ref="B1243:B1244"/>
    <mergeCell ref="B1245:B1246"/>
    <mergeCell ref="B1247:B1248"/>
    <mergeCell ref="A1229:A1238"/>
    <mergeCell ref="B1229:B1230"/>
    <mergeCell ref="B1231:B1232"/>
    <mergeCell ref="B1233:B1234"/>
    <mergeCell ref="B1235:B1236"/>
    <mergeCell ref="B1237:B1238"/>
    <mergeCell ref="A1219:A1228"/>
    <mergeCell ref="B1219:B1220"/>
    <mergeCell ref="B1221:B1222"/>
    <mergeCell ref="B1223:B1224"/>
    <mergeCell ref="B1225:B1226"/>
    <mergeCell ref="B1227:B1228"/>
    <mergeCell ref="A1209:A1218"/>
    <mergeCell ref="B1209:B1210"/>
    <mergeCell ref="B1211:B1212"/>
    <mergeCell ref="B1213:B1214"/>
    <mergeCell ref="B1215:B1216"/>
    <mergeCell ref="B1217:B1218"/>
    <mergeCell ref="A1199:A1208"/>
    <mergeCell ref="B1199:B1200"/>
    <mergeCell ref="B1201:B1202"/>
    <mergeCell ref="B1203:B1204"/>
    <mergeCell ref="B1205:B1206"/>
    <mergeCell ref="B1207:B1208"/>
    <mergeCell ref="A1189:A1198"/>
    <mergeCell ref="B1189:B1190"/>
    <mergeCell ref="B1191:B1192"/>
    <mergeCell ref="B1193:B1194"/>
    <mergeCell ref="B1195:B1196"/>
    <mergeCell ref="B1197:B1198"/>
    <mergeCell ref="A1179:A1188"/>
    <mergeCell ref="B1179:B1180"/>
    <mergeCell ref="B1181:B1182"/>
    <mergeCell ref="B1183:B1184"/>
    <mergeCell ref="B1185:B1186"/>
    <mergeCell ref="B1187:B1188"/>
    <mergeCell ref="A1169:A1178"/>
    <mergeCell ref="B1169:B1170"/>
    <mergeCell ref="B1171:B1172"/>
    <mergeCell ref="B1173:B1174"/>
    <mergeCell ref="B1175:B1176"/>
    <mergeCell ref="B1177:B1178"/>
    <mergeCell ref="A1159:A1168"/>
    <mergeCell ref="B1159:B1160"/>
    <mergeCell ref="B1161:B1162"/>
    <mergeCell ref="B1163:B1164"/>
    <mergeCell ref="B1165:B1166"/>
    <mergeCell ref="B1167:B1168"/>
    <mergeCell ref="A1149:A1158"/>
    <mergeCell ref="B1149:B1150"/>
    <mergeCell ref="B1151:B1152"/>
    <mergeCell ref="B1153:B1154"/>
    <mergeCell ref="B1155:B1156"/>
    <mergeCell ref="B1157:B1158"/>
    <mergeCell ref="A1139:A1148"/>
    <mergeCell ref="B1139:B1140"/>
    <mergeCell ref="B1141:B1142"/>
    <mergeCell ref="B1143:B1144"/>
    <mergeCell ref="B1145:B1146"/>
    <mergeCell ref="B1147:B1148"/>
    <mergeCell ref="A1129:A1138"/>
    <mergeCell ref="B1129:B1130"/>
    <mergeCell ref="B1131:B1132"/>
    <mergeCell ref="B1133:B1134"/>
    <mergeCell ref="B1135:B1136"/>
    <mergeCell ref="B1137:B1138"/>
    <mergeCell ref="A1119:A1128"/>
    <mergeCell ref="B1119:B1120"/>
    <mergeCell ref="B1121:B1122"/>
    <mergeCell ref="B1123:B1124"/>
    <mergeCell ref="B1125:B1126"/>
    <mergeCell ref="B1127:B1128"/>
    <mergeCell ref="A1109:A1118"/>
    <mergeCell ref="B1109:B1110"/>
    <mergeCell ref="B1111:B1112"/>
    <mergeCell ref="B1113:B1114"/>
    <mergeCell ref="B1115:B1116"/>
    <mergeCell ref="B1117:B1118"/>
    <mergeCell ref="A1099:A1108"/>
    <mergeCell ref="B1099:B1100"/>
    <mergeCell ref="B1101:B1102"/>
    <mergeCell ref="B1103:B1104"/>
    <mergeCell ref="B1105:B1106"/>
    <mergeCell ref="B1107:B1108"/>
    <mergeCell ref="A1089:A1098"/>
    <mergeCell ref="B1089:B1090"/>
    <mergeCell ref="B1091:B1092"/>
    <mergeCell ref="B1093:B1094"/>
    <mergeCell ref="B1095:B1096"/>
    <mergeCell ref="B1097:B1098"/>
    <mergeCell ref="A1079:A1088"/>
    <mergeCell ref="B1079:B1080"/>
    <mergeCell ref="B1081:B1082"/>
    <mergeCell ref="B1083:B1084"/>
    <mergeCell ref="B1085:B1086"/>
    <mergeCell ref="B1087:B1088"/>
    <mergeCell ref="A1069:A1078"/>
    <mergeCell ref="B1069:B1070"/>
    <mergeCell ref="B1071:B1072"/>
    <mergeCell ref="B1073:B1074"/>
    <mergeCell ref="B1075:B1076"/>
    <mergeCell ref="B1077:B1078"/>
    <mergeCell ref="A1059:A1068"/>
    <mergeCell ref="B1059:B1060"/>
    <mergeCell ref="B1061:B1062"/>
    <mergeCell ref="B1063:B1064"/>
    <mergeCell ref="B1065:B1066"/>
    <mergeCell ref="B1067:B1068"/>
    <mergeCell ref="A1049:A1058"/>
    <mergeCell ref="B1049:B1050"/>
    <mergeCell ref="B1051:B1052"/>
    <mergeCell ref="B1053:B1054"/>
    <mergeCell ref="B1055:B1056"/>
    <mergeCell ref="B1057:B1058"/>
    <mergeCell ref="A1039:A1048"/>
    <mergeCell ref="B1039:B1040"/>
    <mergeCell ref="B1041:B1042"/>
    <mergeCell ref="B1043:B1044"/>
    <mergeCell ref="B1045:B1046"/>
    <mergeCell ref="B1047:B1048"/>
    <mergeCell ref="A1029:A1038"/>
    <mergeCell ref="B1029:B1030"/>
    <mergeCell ref="B1031:B1032"/>
    <mergeCell ref="B1033:B1034"/>
    <mergeCell ref="B1035:B1036"/>
    <mergeCell ref="B1037:B1038"/>
    <mergeCell ref="A1019:A1028"/>
    <mergeCell ref="B1019:B1020"/>
    <mergeCell ref="B1021:B1022"/>
    <mergeCell ref="B1023:B1024"/>
    <mergeCell ref="B1025:B1026"/>
    <mergeCell ref="B1027:B1028"/>
    <mergeCell ref="A1009:A1018"/>
    <mergeCell ref="B1009:B1010"/>
    <mergeCell ref="B1011:B1012"/>
    <mergeCell ref="B1013:B1014"/>
    <mergeCell ref="B1015:B1016"/>
    <mergeCell ref="B1017:B1018"/>
    <mergeCell ref="A999:A1008"/>
    <mergeCell ref="B999:B1000"/>
    <mergeCell ref="B1001:B1002"/>
    <mergeCell ref="B1003:B1004"/>
    <mergeCell ref="B1005:B1006"/>
    <mergeCell ref="B1007:B1008"/>
    <mergeCell ref="A989:A998"/>
    <mergeCell ref="B989:B990"/>
    <mergeCell ref="B991:B992"/>
    <mergeCell ref="B993:B994"/>
    <mergeCell ref="B995:B996"/>
    <mergeCell ref="B997:B998"/>
    <mergeCell ref="A979:A988"/>
    <mergeCell ref="B979:B980"/>
    <mergeCell ref="B981:B982"/>
    <mergeCell ref="B983:B984"/>
    <mergeCell ref="B985:B986"/>
    <mergeCell ref="B987:B988"/>
    <mergeCell ref="A969:A978"/>
    <mergeCell ref="B969:B970"/>
    <mergeCell ref="B971:B972"/>
    <mergeCell ref="B973:B974"/>
    <mergeCell ref="B975:B976"/>
    <mergeCell ref="B977:B978"/>
    <mergeCell ref="A959:A968"/>
    <mergeCell ref="B959:B960"/>
    <mergeCell ref="B961:B962"/>
    <mergeCell ref="B963:B964"/>
    <mergeCell ref="B965:B966"/>
    <mergeCell ref="B967:B968"/>
    <mergeCell ref="A949:A958"/>
    <mergeCell ref="B949:B950"/>
    <mergeCell ref="B951:B952"/>
    <mergeCell ref="B953:B954"/>
    <mergeCell ref="B955:B956"/>
    <mergeCell ref="B957:B958"/>
    <mergeCell ref="A939:A948"/>
    <mergeCell ref="B939:B940"/>
    <mergeCell ref="B941:B942"/>
    <mergeCell ref="B943:B944"/>
    <mergeCell ref="B945:B946"/>
    <mergeCell ref="B947:B948"/>
    <mergeCell ref="A929:A938"/>
    <mergeCell ref="B929:B930"/>
    <mergeCell ref="B931:B932"/>
    <mergeCell ref="B933:B934"/>
    <mergeCell ref="B935:B936"/>
    <mergeCell ref="B937:B938"/>
    <mergeCell ref="A919:A928"/>
    <mergeCell ref="B919:B920"/>
    <mergeCell ref="B921:B922"/>
    <mergeCell ref="B923:B924"/>
    <mergeCell ref="B925:B926"/>
    <mergeCell ref="B927:B928"/>
    <mergeCell ref="A909:A918"/>
    <mergeCell ref="B909:B910"/>
    <mergeCell ref="B911:B912"/>
    <mergeCell ref="B913:B914"/>
    <mergeCell ref="B915:B916"/>
    <mergeCell ref="B917:B918"/>
    <mergeCell ref="A899:A908"/>
    <mergeCell ref="B899:B900"/>
    <mergeCell ref="B901:B902"/>
    <mergeCell ref="B903:B904"/>
    <mergeCell ref="B905:B906"/>
    <mergeCell ref="B907:B908"/>
    <mergeCell ref="A889:A898"/>
    <mergeCell ref="B889:B890"/>
    <mergeCell ref="B891:B892"/>
    <mergeCell ref="B893:B894"/>
    <mergeCell ref="B895:B896"/>
    <mergeCell ref="B897:B898"/>
    <mergeCell ref="A879:A888"/>
    <mergeCell ref="B879:B880"/>
    <mergeCell ref="B881:B882"/>
    <mergeCell ref="B883:B884"/>
    <mergeCell ref="B885:B886"/>
    <mergeCell ref="B887:B888"/>
    <mergeCell ref="A869:A878"/>
    <mergeCell ref="B869:B870"/>
    <mergeCell ref="B871:B872"/>
    <mergeCell ref="B873:B874"/>
    <mergeCell ref="B875:B876"/>
    <mergeCell ref="B877:B878"/>
    <mergeCell ref="A859:A868"/>
    <mergeCell ref="B859:B860"/>
    <mergeCell ref="B861:B862"/>
    <mergeCell ref="B863:B864"/>
    <mergeCell ref="B865:B866"/>
    <mergeCell ref="B867:B868"/>
    <mergeCell ref="A853:A854"/>
    <mergeCell ref="B853:B854"/>
    <mergeCell ref="A855:A856"/>
    <mergeCell ref="B855:B856"/>
    <mergeCell ref="A857:A858"/>
    <mergeCell ref="B857:B858"/>
    <mergeCell ref="A827:A837"/>
    <mergeCell ref="A838:A848"/>
    <mergeCell ref="A849:A850"/>
    <mergeCell ref="B849:B850"/>
    <mergeCell ref="A851:A852"/>
    <mergeCell ref="B851:B852"/>
    <mergeCell ref="A761:A771"/>
    <mergeCell ref="A772:A782"/>
    <mergeCell ref="A783:A793"/>
    <mergeCell ref="A794:A804"/>
    <mergeCell ref="A805:A815"/>
    <mergeCell ref="A816:A826"/>
    <mergeCell ref="A695:A705"/>
    <mergeCell ref="A706:A716"/>
    <mergeCell ref="A717:A727"/>
    <mergeCell ref="A728:A738"/>
    <mergeCell ref="A739:A749"/>
    <mergeCell ref="A750:A760"/>
    <mergeCell ref="A629:A639"/>
    <mergeCell ref="A640:A650"/>
    <mergeCell ref="A651:A661"/>
    <mergeCell ref="A662:A672"/>
    <mergeCell ref="A673:A683"/>
    <mergeCell ref="A684:A694"/>
    <mergeCell ref="A563:A573"/>
    <mergeCell ref="A574:A584"/>
    <mergeCell ref="A585:A595"/>
    <mergeCell ref="A596:A606"/>
    <mergeCell ref="A607:A617"/>
    <mergeCell ref="A618:A628"/>
    <mergeCell ref="A497:A507"/>
    <mergeCell ref="A508:A518"/>
    <mergeCell ref="A519:A529"/>
    <mergeCell ref="A530:A540"/>
    <mergeCell ref="A541:A551"/>
    <mergeCell ref="A552:A562"/>
    <mergeCell ref="A431:A441"/>
    <mergeCell ref="A442:A452"/>
    <mergeCell ref="A453:A463"/>
    <mergeCell ref="A464:A474"/>
    <mergeCell ref="A475:A485"/>
    <mergeCell ref="A486:A496"/>
    <mergeCell ref="A365:A375"/>
    <mergeCell ref="A376:A386"/>
    <mergeCell ref="A387:A397"/>
    <mergeCell ref="A398:A408"/>
    <mergeCell ref="A409:A419"/>
    <mergeCell ref="A420:A430"/>
    <mergeCell ref="A299:A309"/>
    <mergeCell ref="A310:A320"/>
    <mergeCell ref="A321:A331"/>
    <mergeCell ref="A332:A342"/>
    <mergeCell ref="A343:A353"/>
    <mergeCell ref="A354:A364"/>
    <mergeCell ref="A233:A243"/>
    <mergeCell ref="A244:A254"/>
    <mergeCell ref="A255:A265"/>
    <mergeCell ref="A266:A276"/>
    <mergeCell ref="A277:A287"/>
    <mergeCell ref="A288:A298"/>
    <mergeCell ref="A167:A177"/>
    <mergeCell ref="A178:A188"/>
    <mergeCell ref="A189:A199"/>
    <mergeCell ref="A200:A210"/>
    <mergeCell ref="A211:A221"/>
    <mergeCell ref="A222:A232"/>
    <mergeCell ref="A101:A111"/>
    <mergeCell ref="A112:A122"/>
    <mergeCell ref="A123:A133"/>
    <mergeCell ref="A134:A144"/>
    <mergeCell ref="A145:A155"/>
    <mergeCell ref="A156:A166"/>
    <mergeCell ref="A79:A89"/>
    <mergeCell ref="B81:B82"/>
    <mergeCell ref="B83:B84"/>
    <mergeCell ref="B85:B86"/>
    <mergeCell ref="B87:B88"/>
    <mergeCell ref="A90:A100"/>
    <mergeCell ref="A54:A55"/>
    <mergeCell ref="B54:B55"/>
    <mergeCell ref="A57:A67"/>
    <mergeCell ref="A68:A78"/>
    <mergeCell ref="B70:B71"/>
    <mergeCell ref="B72:B73"/>
    <mergeCell ref="B74:B75"/>
    <mergeCell ref="B76:B77"/>
    <mergeCell ref="A48:A49"/>
    <mergeCell ref="B48:B49"/>
    <mergeCell ref="A50:A51"/>
    <mergeCell ref="B50:B51"/>
    <mergeCell ref="A52:A53"/>
    <mergeCell ref="B52:B53"/>
    <mergeCell ref="A42:A43"/>
    <mergeCell ref="B42:B43"/>
    <mergeCell ref="A44:A45"/>
    <mergeCell ref="B44:B45"/>
    <mergeCell ref="A46:A47"/>
    <mergeCell ref="B46:B47"/>
    <mergeCell ref="A36:A37"/>
    <mergeCell ref="B36:B37"/>
    <mergeCell ref="A38:A39"/>
    <mergeCell ref="B38:B39"/>
    <mergeCell ref="A40:A41"/>
    <mergeCell ref="B40:B41"/>
    <mergeCell ref="A30:A31"/>
    <mergeCell ref="B30:B31"/>
    <mergeCell ref="A32:A33"/>
    <mergeCell ref="B32:B33"/>
    <mergeCell ref="A34:A35"/>
    <mergeCell ref="B34:B35"/>
    <mergeCell ref="A24:A25"/>
    <mergeCell ref="B24:B25"/>
    <mergeCell ref="A26:A27"/>
    <mergeCell ref="B26:B27"/>
    <mergeCell ref="A28:A29"/>
    <mergeCell ref="B28:B29"/>
    <mergeCell ref="A14:A16"/>
    <mergeCell ref="A17:A18"/>
    <mergeCell ref="B17:B18"/>
    <mergeCell ref="A19:A20"/>
    <mergeCell ref="B19:B20"/>
    <mergeCell ref="A22:A23"/>
    <mergeCell ref="B22:B23"/>
    <mergeCell ref="A8:H8"/>
    <mergeCell ref="F9:G9"/>
    <mergeCell ref="A10:A12"/>
    <mergeCell ref="B10:B12"/>
    <mergeCell ref="C10:C12"/>
    <mergeCell ref="E10:H10"/>
    <mergeCell ref="E11:H11"/>
  </mergeCells>
  <pageMargins left="0.9055118110236221" right="0.31496062992125984" top="0.55118110236220474" bottom="0.35433070866141736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мес.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2</cp:lastModifiedBy>
  <dcterms:created xsi:type="dcterms:W3CDTF">2019-02-26T12:23:54Z</dcterms:created>
  <dcterms:modified xsi:type="dcterms:W3CDTF">2019-02-26T12:24:39Z</dcterms:modified>
</cp:coreProperties>
</file>